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icks\Desktop\PM2.5 Update MOVES\EmissionInventoryOutput_reports\EmissionInventoryOutput_reports\"/>
    </mc:Choice>
  </mc:AlternateContent>
  <bookViews>
    <workbookView xWindow="330" yWindow="120" windowWidth="15600" windowHeight="7620"/>
  </bookViews>
  <sheets>
    <sheet name="SummaryReportBody" sheetId="1" r:id="rId1"/>
    <sheet name="Header2017" sheetId="5" r:id="rId2"/>
    <sheet name="results" sheetId="3" r:id="rId3"/>
    <sheet name="Ozone_cal" sheetId="4" r:id="rId4"/>
    <sheet name="Ozon2report" sheetId="6" r:id="rId5"/>
    <sheet name="PM25" sheetId="7" r:id="rId6"/>
  </sheets>
  <definedNames>
    <definedName name="LOCAL_MYSQL_DATE_FORMAT" localSheetId="5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Area" localSheetId="4">Ozon2report!$A$1:$J$27</definedName>
    <definedName name="_xlnm.Print_Area" localSheetId="5">'PM25'!$A$1:$O$28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1" l="1"/>
  <c r="F36" i="1"/>
  <c r="F37" i="1"/>
  <c r="F35" i="1"/>
  <c r="E37" i="1"/>
  <c r="E36" i="1"/>
  <c r="E35" i="1"/>
  <c r="F34" i="1"/>
  <c r="E34" i="1"/>
  <c r="F33" i="1"/>
  <c r="E33" i="1"/>
  <c r="F30" i="7"/>
  <c r="G30" i="7"/>
  <c r="H30" i="7"/>
  <c r="I30" i="7"/>
  <c r="E30" i="7"/>
  <c r="D30" i="7"/>
  <c r="F29" i="6"/>
  <c r="G29" i="6"/>
  <c r="E29" i="6"/>
  <c r="D29" i="6"/>
  <c r="A4" i="7" l="1"/>
  <c r="A6" i="6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5" i="6"/>
  <c r="A4" i="6"/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K31" i="1" l="1"/>
  <c r="Q29" i="1"/>
  <c r="P29" i="1"/>
  <c r="O29" i="1"/>
  <c r="N29" i="1"/>
  <c r="M29" i="1"/>
  <c r="L29" i="1"/>
  <c r="K29" i="1"/>
  <c r="J29" i="1"/>
  <c r="H29" i="1"/>
  <c r="G29" i="1"/>
  <c r="F29" i="1"/>
  <c r="E29" i="1"/>
  <c r="D29" i="1"/>
  <c r="C29" i="1"/>
  <c r="B29" i="1"/>
  <c r="A29" i="1"/>
  <c r="H25" i="1"/>
  <c r="J27" i="3" s="1"/>
  <c r="E27" i="6" s="1"/>
  <c r="I27" i="6" s="1"/>
  <c r="G25" i="1"/>
  <c r="H27" i="3" s="1"/>
  <c r="F25" i="1"/>
  <c r="G27" i="3" s="1"/>
  <c r="E25" i="1"/>
  <c r="F27" i="3" s="1"/>
  <c r="D25" i="1"/>
  <c r="E27" i="3" s="1"/>
  <c r="A25" i="1"/>
  <c r="H24" i="1"/>
  <c r="J26" i="3" s="1"/>
  <c r="E26" i="6" s="1"/>
  <c r="I26" i="6" s="1"/>
  <c r="G24" i="1"/>
  <c r="H26" i="3" s="1"/>
  <c r="F24" i="1"/>
  <c r="G26" i="3" s="1"/>
  <c r="E24" i="1"/>
  <c r="F26" i="3" s="1"/>
  <c r="D24" i="1"/>
  <c r="E26" i="3" s="1"/>
  <c r="A24" i="1"/>
  <c r="H23" i="1"/>
  <c r="J25" i="3" s="1"/>
  <c r="E25" i="6" s="1"/>
  <c r="I25" i="6" s="1"/>
  <c r="G23" i="1"/>
  <c r="H25" i="3" s="1"/>
  <c r="F23" i="1"/>
  <c r="G25" i="3" s="1"/>
  <c r="E23" i="1"/>
  <c r="F25" i="3" s="1"/>
  <c r="D23" i="1"/>
  <c r="E25" i="3" s="1"/>
  <c r="A23" i="1"/>
  <c r="H22" i="1"/>
  <c r="J24" i="3" s="1"/>
  <c r="E24" i="6" s="1"/>
  <c r="I24" i="6" s="1"/>
  <c r="G22" i="1"/>
  <c r="H24" i="3" s="1"/>
  <c r="F22" i="1"/>
  <c r="G24" i="3" s="1"/>
  <c r="E22" i="1"/>
  <c r="F24" i="3" s="1"/>
  <c r="D22" i="1"/>
  <c r="E24" i="3" s="1"/>
  <c r="A22" i="1"/>
  <c r="H21" i="1"/>
  <c r="J23" i="3" s="1"/>
  <c r="E23" i="6" s="1"/>
  <c r="I23" i="6" s="1"/>
  <c r="G21" i="1"/>
  <c r="H23" i="3" s="1"/>
  <c r="F21" i="1"/>
  <c r="G23" i="3" s="1"/>
  <c r="E21" i="1"/>
  <c r="F23" i="3" s="1"/>
  <c r="D21" i="1"/>
  <c r="E23" i="3" s="1"/>
  <c r="A21" i="1"/>
  <c r="H20" i="1"/>
  <c r="J22" i="3" s="1"/>
  <c r="E22" i="6" s="1"/>
  <c r="I22" i="6" s="1"/>
  <c r="G20" i="1"/>
  <c r="H22" i="3" s="1"/>
  <c r="F20" i="1"/>
  <c r="G22" i="3" s="1"/>
  <c r="E20" i="1"/>
  <c r="F22" i="3" s="1"/>
  <c r="D20" i="1"/>
  <c r="E22" i="3" s="1"/>
  <c r="A20" i="1"/>
  <c r="H19" i="1"/>
  <c r="J21" i="3" s="1"/>
  <c r="E21" i="6" s="1"/>
  <c r="I21" i="6" s="1"/>
  <c r="G19" i="1"/>
  <c r="H21" i="3" s="1"/>
  <c r="F19" i="1"/>
  <c r="G21" i="3" s="1"/>
  <c r="E19" i="1"/>
  <c r="F21" i="3" s="1"/>
  <c r="D19" i="1"/>
  <c r="E21" i="3" s="1"/>
  <c r="A19" i="1"/>
  <c r="H18" i="1"/>
  <c r="J20" i="3" s="1"/>
  <c r="E20" i="6" s="1"/>
  <c r="I20" i="6" s="1"/>
  <c r="G18" i="1"/>
  <c r="H20" i="3" s="1"/>
  <c r="F18" i="1"/>
  <c r="G20" i="3" s="1"/>
  <c r="E18" i="1"/>
  <c r="F20" i="3" s="1"/>
  <c r="D18" i="1"/>
  <c r="E20" i="3" s="1"/>
  <c r="A18" i="1"/>
  <c r="H17" i="1"/>
  <c r="J19" i="3" s="1"/>
  <c r="E19" i="6" s="1"/>
  <c r="I19" i="6" s="1"/>
  <c r="G17" i="1"/>
  <c r="H19" i="3" s="1"/>
  <c r="F17" i="1"/>
  <c r="G19" i="3" s="1"/>
  <c r="E17" i="1"/>
  <c r="F19" i="3" s="1"/>
  <c r="D17" i="1"/>
  <c r="E19" i="3" s="1"/>
  <c r="A17" i="1"/>
  <c r="H16" i="1"/>
  <c r="J18" i="3" s="1"/>
  <c r="E18" i="6" s="1"/>
  <c r="I18" i="6" s="1"/>
  <c r="G16" i="1"/>
  <c r="H18" i="3" s="1"/>
  <c r="F16" i="1"/>
  <c r="G18" i="3" s="1"/>
  <c r="E16" i="1"/>
  <c r="F18" i="3" s="1"/>
  <c r="D16" i="1"/>
  <c r="E18" i="3" s="1"/>
  <c r="A16" i="1"/>
  <c r="H15" i="1"/>
  <c r="J17" i="3" s="1"/>
  <c r="E17" i="6" s="1"/>
  <c r="I17" i="6" s="1"/>
  <c r="G15" i="1"/>
  <c r="H17" i="3" s="1"/>
  <c r="F15" i="1"/>
  <c r="G17" i="3" s="1"/>
  <c r="E15" i="1"/>
  <c r="F17" i="3" s="1"/>
  <c r="D15" i="1"/>
  <c r="E17" i="3" s="1"/>
  <c r="A15" i="1"/>
  <c r="H14" i="1"/>
  <c r="J16" i="3" s="1"/>
  <c r="E16" i="6" s="1"/>
  <c r="I16" i="6" s="1"/>
  <c r="G14" i="1"/>
  <c r="H16" i="3" s="1"/>
  <c r="F14" i="1"/>
  <c r="G16" i="3" s="1"/>
  <c r="E14" i="1"/>
  <c r="F16" i="3" s="1"/>
  <c r="D14" i="1"/>
  <c r="E16" i="3" s="1"/>
  <c r="A14" i="1"/>
  <c r="H13" i="1"/>
  <c r="J15" i="3" s="1"/>
  <c r="E15" i="6" s="1"/>
  <c r="I15" i="6" s="1"/>
  <c r="G13" i="1"/>
  <c r="H15" i="3" s="1"/>
  <c r="F13" i="1"/>
  <c r="G15" i="3" s="1"/>
  <c r="E13" i="1"/>
  <c r="F15" i="3" s="1"/>
  <c r="D13" i="1"/>
  <c r="E15" i="3" s="1"/>
  <c r="A13" i="1"/>
  <c r="H12" i="1"/>
  <c r="J14" i="3" s="1"/>
  <c r="E14" i="6" s="1"/>
  <c r="I14" i="6" s="1"/>
  <c r="G12" i="1"/>
  <c r="H14" i="3" s="1"/>
  <c r="F12" i="1"/>
  <c r="G14" i="3" s="1"/>
  <c r="E12" i="1"/>
  <c r="F14" i="3" s="1"/>
  <c r="D12" i="1"/>
  <c r="E14" i="3" s="1"/>
  <c r="A12" i="1"/>
  <c r="H11" i="1"/>
  <c r="J13" i="3" s="1"/>
  <c r="E13" i="6" s="1"/>
  <c r="I13" i="6" s="1"/>
  <c r="G11" i="1"/>
  <c r="H13" i="3" s="1"/>
  <c r="F11" i="1"/>
  <c r="G13" i="3" s="1"/>
  <c r="E11" i="1"/>
  <c r="F13" i="3" s="1"/>
  <c r="D11" i="1"/>
  <c r="E13" i="3" s="1"/>
  <c r="A11" i="1"/>
  <c r="H10" i="1"/>
  <c r="J12" i="3" s="1"/>
  <c r="E12" i="6" s="1"/>
  <c r="I12" i="6" s="1"/>
  <c r="G10" i="1"/>
  <c r="H12" i="3" s="1"/>
  <c r="F10" i="1"/>
  <c r="G12" i="3" s="1"/>
  <c r="E10" i="1"/>
  <c r="F12" i="3" s="1"/>
  <c r="D10" i="1"/>
  <c r="E12" i="3" s="1"/>
  <c r="A10" i="1"/>
  <c r="H9" i="1"/>
  <c r="J11" i="3" s="1"/>
  <c r="E11" i="6" s="1"/>
  <c r="I11" i="6" s="1"/>
  <c r="G9" i="1"/>
  <c r="H11" i="3" s="1"/>
  <c r="F9" i="1"/>
  <c r="G11" i="3" s="1"/>
  <c r="E9" i="1"/>
  <c r="F11" i="3" s="1"/>
  <c r="D9" i="1"/>
  <c r="E11" i="3" s="1"/>
  <c r="A9" i="1"/>
  <c r="H8" i="1"/>
  <c r="J10" i="3" s="1"/>
  <c r="E10" i="6" s="1"/>
  <c r="I10" i="6" s="1"/>
  <c r="G8" i="1"/>
  <c r="H10" i="3" s="1"/>
  <c r="F8" i="1"/>
  <c r="G10" i="3" s="1"/>
  <c r="E8" i="1"/>
  <c r="F10" i="3" s="1"/>
  <c r="D8" i="1"/>
  <c r="E10" i="3" s="1"/>
  <c r="A8" i="1"/>
  <c r="H7" i="1"/>
  <c r="J9" i="3" s="1"/>
  <c r="E9" i="6" s="1"/>
  <c r="I9" i="6" s="1"/>
  <c r="G7" i="1"/>
  <c r="H9" i="3" s="1"/>
  <c r="F7" i="1"/>
  <c r="G9" i="3" s="1"/>
  <c r="E7" i="1"/>
  <c r="F9" i="3" s="1"/>
  <c r="D7" i="1"/>
  <c r="E9" i="3" s="1"/>
  <c r="A7" i="1"/>
  <c r="H6" i="1"/>
  <c r="J8" i="3" s="1"/>
  <c r="E8" i="6" s="1"/>
  <c r="I8" i="6" s="1"/>
  <c r="G6" i="1"/>
  <c r="H8" i="3" s="1"/>
  <c r="F6" i="1"/>
  <c r="G8" i="3" s="1"/>
  <c r="E6" i="1"/>
  <c r="F8" i="3" s="1"/>
  <c r="D6" i="1"/>
  <c r="E8" i="3" s="1"/>
  <c r="A6" i="1"/>
  <c r="H5" i="1"/>
  <c r="J7" i="3" s="1"/>
  <c r="E7" i="6" s="1"/>
  <c r="I7" i="6" s="1"/>
  <c r="G5" i="1"/>
  <c r="H7" i="3" s="1"/>
  <c r="F5" i="1"/>
  <c r="G7" i="3" s="1"/>
  <c r="E5" i="1"/>
  <c r="F7" i="3" s="1"/>
  <c r="D5" i="1"/>
  <c r="E7" i="3" s="1"/>
  <c r="A5" i="1"/>
  <c r="H4" i="1"/>
  <c r="J6" i="3" s="1"/>
  <c r="E6" i="6" s="1"/>
  <c r="I6" i="6" s="1"/>
  <c r="G4" i="1"/>
  <c r="H6" i="3" s="1"/>
  <c r="F4" i="1"/>
  <c r="G6" i="3" s="1"/>
  <c r="E4" i="1"/>
  <c r="F6" i="3" s="1"/>
  <c r="D4" i="1"/>
  <c r="E6" i="3" s="1"/>
  <c r="A4" i="1"/>
  <c r="H3" i="1"/>
  <c r="J5" i="3" s="1"/>
  <c r="E5" i="6" s="1"/>
  <c r="I5" i="6" s="1"/>
  <c r="G3" i="1"/>
  <c r="H5" i="3" s="1"/>
  <c r="F3" i="1"/>
  <c r="G5" i="3" s="1"/>
  <c r="E3" i="1"/>
  <c r="F5" i="3" s="1"/>
  <c r="D3" i="1"/>
  <c r="E5" i="3" s="1"/>
  <c r="A3" i="1"/>
  <c r="H2" i="1"/>
  <c r="J4" i="3" s="1"/>
  <c r="E4" i="6" s="1"/>
  <c r="I4" i="6" s="1"/>
  <c r="G2" i="1"/>
  <c r="H4" i="3" s="1"/>
  <c r="F2" i="1"/>
  <c r="G4" i="3" s="1"/>
  <c r="E2" i="1"/>
  <c r="F4" i="3" s="1"/>
  <c r="D2" i="1"/>
  <c r="E4" i="3" s="1"/>
  <c r="A2" i="1"/>
  <c r="B31" i="1" s="1"/>
  <c r="C31" i="1" s="1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D8" i="6" l="1"/>
  <c r="H8" i="6" s="1"/>
  <c r="D8" i="7"/>
  <c r="J8" i="7" s="1"/>
  <c r="D10" i="6"/>
  <c r="H10" i="6" s="1"/>
  <c r="D10" i="7"/>
  <c r="J10" i="7" s="1"/>
  <c r="D21" i="6"/>
  <c r="H21" i="6" s="1"/>
  <c r="D21" i="7"/>
  <c r="J21" i="7" s="1"/>
  <c r="D25" i="6"/>
  <c r="H25" i="6" s="1"/>
  <c r="D25" i="7"/>
  <c r="J25" i="7" s="1"/>
  <c r="D4" i="6"/>
  <c r="H4" i="6" s="1"/>
  <c r="D4" i="7"/>
  <c r="J4" i="7" s="1"/>
  <c r="D12" i="6"/>
  <c r="H12" i="6" s="1"/>
  <c r="D12" i="7"/>
  <c r="J12" i="7" s="1"/>
  <c r="D16" i="6"/>
  <c r="H16" i="6" s="1"/>
  <c r="D16" i="7"/>
  <c r="J16" i="7" s="1"/>
  <c r="D20" i="6"/>
  <c r="H20" i="6" s="1"/>
  <c r="D20" i="7"/>
  <c r="J20" i="7" s="1"/>
  <c r="D24" i="6"/>
  <c r="H24" i="6" s="1"/>
  <c r="D24" i="7"/>
  <c r="J24" i="7" s="1"/>
  <c r="D7" i="6"/>
  <c r="H7" i="6" s="1"/>
  <c r="D7" i="7"/>
  <c r="J7" i="7" s="1"/>
  <c r="D11" i="6"/>
  <c r="H11" i="6" s="1"/>
  <c r="D11" i="7"/>
  <c r="J11" i="7" s="1"/>
  <c r="D15" i="6"/>
  <c r="H15" i="6" s="1"/>
  <c r="D15" i="7"/>
  <c r="J15" i="7" s="1"/>
  <c r="D19" i="6"/>
  <c r="H19" i="6" s="1"/>
  <c r="D19" i="7"/>
  <c r="J19" i="7" s="1"/>
  <c r="D23" i="6"/>
  <c r="H23" i="6" s="1"/>
  <c r="D23" i="7"/>
  <c r="J23" i="7" s="1"/>
  <c r="D27" i="6"/>
  <c r="H27" i="6" s="1"/>
  <c r="D27" i="7"/>
  <c r="J27" i="7" s="1"/>
  <c r="D6" i="6"/>
  <c r="H6" i="6" s="1"/>
  <c r="J6" i="6" s="1"/>
  <c r="D6" i="7"/>
  <c r="J6" i="7" s="1"/>
  <c r="D14" i="6"/>
  <c r="H14" i="6" s="1"/>
  <c r="D14" i="7"/>
  <c r="J14" i="7" s="1"/>
  <c r="D18" i="6"/>
  <c r="H18" i="6" s="1"/>
  <c r="D18" i="7"/>
  <c r="J18" i="7" s="1"/>
  <c r="D22" i="6"/>
  <c r="H22" i="6" s="1"/>
  <c r="D22" i="7"/>
  <c r="J22" i="7" s="1"/>
  <c r="D26" i="6"/>
  <c r="H26" i="6" s="1"/>
  <c r="D26" i="7"/>
  <c r="J26" i="7" s="1"/>
  <c r="D5" i="6"/>
  <c r="H5" i="6" s="1"/>
  <c r="D5" i="7"/>
  <c r="J5" i="7" s="1"/>
  <c r="D9" i="6"/>
  <c r="H9" i="6" s="1"/>
  <c r="D9" i="7"/>
  <c r="J9" i="7" s="1"/>
  <c r="D13" i="6"/>
  <c r="H13" i="6" s="1"/>
  <c r="D13" i="7"/>
  <c r="J13" i="7" s="1"/>
  <c r="D17" i="6"/>
  <c r="H17" i="6" s="1"/>
  <c r="D17" i="7"/>
  <c r="J17" i="7" s="1"/>
  <c r="I15" i="3"/>
  <c r="E15" i="7" s="1"/>
  <c r="K15" i="7" s="1"/>
  <c r="I22" i="3"/>
  <c r="E22" i="7" s="1"/>
  <c r="K22" i="7" s="1"/>
  <c r="J10" i="6"/>
  <c r="I25" i="3"/>
  <c r="E25" i="7" s="1"/>
  <c r="K25" i="7" s="1"/>
  <c r="I18" i="3"/>
  <c r="E18" i="7" s="1"/>
  <c r="K18" i="7" s="1"/>
  <c r="I8" i="3"/>
  <c r="E8" i="7" s="1"/>
  <c r="K8" i="7" s="1"/>
  <c r="I16" i="3"/>
  <c r="E16" i="7" s="1"/>
  <c r="K16" i="7" s="1"/>
  <c r="I7" i="3"/>
  <c r="E7" i="7" s="1"/>
  <c r="K7" i="7" s="1"/>
  <c r="I17" i="3"/>
  <c r="E17" i="7" s="1"/>
  <c r="K17" i="7" s="1"/>
  <c r="I4" i="3"/>
  <c r="E4" i="7" s="1"/>
  <c r="K4" i="7" s="1"/>
  <c r="I23" i="3"/>
  <c r="E23" i="7" s="1"/>
  <c r="K23" i="7" s="1"/>
  <c r="I6" i="3"/>
  <c r="E6" i="7" s="1"/>
  <c r="K6" i="7" s="1"/>
  <c r="I14" i="3"/>
  <c r="E14" i="7" s="1"/>
  <c r="K14" i="7" s="1"/>
  <c r="I26" i="3"/>
  <c r="E26" i="7" s="1"/>
  <c r="K26" i="7" s="1"/>
  <c r="I10" i="3"/>
  <c r="E10" i="7" s="1"/>
  <c r="K10" i="7" s="1"/>
  <c r="I24" i="3"/>
  <c r="E24" i="7" s="1"/>
  <c r="K24" i="7" s="1"/>
  <c r="A4" i="3"/>
  <c r="AC4" i="3" s="1"/>
  <c r="AD4" i="3" s="1"/>
  <c r="I9" i="3"/>
  <c r="E9" i="7" s="1"/>
  <c r="K9" i="7" s="1"/>
  <c r="I11" i="3"/>
  <c r="E11" i="7" s="1"/>
  <c r="K11" i="7" s="1"/>
  <c r="I19" i="3"/>
  <c r="E19" i="7" s="1"/>
  <c r="K19" i="7" s="1"/>
  <c r="I27" i="3"/>
  <c r="E27" i="7" s="1"/>
  <c r="K27" i="7" s="1"/>
  <c r="I12" i="3"/>
  <c r="E12" i="7" s="1"/>
  <c r="K12" i="7" s="1"/>
  <c r="I20" i="3"/>
  <c r="E20" i="7" s="1"/>
  <c r="K20" i="7" s="1"/>
  <c r="I5" i="3"/>
  <c r="E5" i="7" s="1"/>
  <c r="K5" i="7" s="1"/>
  <c r="I13" i="3"/>
  <c r="E13" i="7" s="1"/>
  <c r="K13" i="7" s="1"/>
  <c r="I21" i="3"/>
  <c r="E21" i="7" s="1"/>
  <c r="K21" i="7" s="1"/>
  <c r="N4" i="7" l="1"/>
  <c r="L6" i="7"/>
  <c r="L12" i="7"/>
  <c r="O4" i="7"/>
  <c r="D4" i="3"/>
  <c r="M4" i="7" s="1"/>
  <c r="L4" i="3" l="1"/>
  <c r="M4" i="3"/>
  <c r="K4" i="3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F3" i="4"/>
  <c r="E3" i="4"/>
  <c r="C3" i="4"/>
  <c r="A3" i="4"/>
  <c r="B3" i="4"/>
  <c r="A1" i="4" l="1"/>
  <c r="B4" i="4"/>
  <c r="C4" i="4"/>
  <c r="B5" i="4"/>
  <c r="C5" i="4"/>
  <c r="B6" i="4"/>
  <c r="C6" i="4"/>
  <c r="B7" i="4"/>
  <c r="C7" i="4"/>
  <c r="B8" i="4"/>
  <c r="C8" i="4"/>
  <c r="B9" i="4"/>
  <c r="C9" i="4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A5" i="3" l="1"/>
  <c r="AC5" i="3" s="1"/>
  <c r="A6" i="3"/>
  <c r="AC6" i="3" s="1"/>
  <c r="AD6" i="3" s="1"/>
  <c r="D6" i="3" s="1"/>
  <c r="M6" i="7" s="1"/>
  <c r="A7" i="3"/>
  <c r="AC7" i="3" s="1"/>
  <c r="AD7" i="3" s="1"/>
  <c r="D7" i="3" s="1"/>
  <c r="M7" i="7" s="1"/>
  <c r="A8" i="3"/>
  <c r="AC8" i="3" s="1"/>
  <c r="AD8" i="3" s="1"/>
  <c r="D8" i="3" s="1"/>
  <c r="M8" i="7" s="1"/>
  <c r="A9" i="3"/>
  <c r="AC9" i="3" s="1"/>
  <c r="AD9" i="3" s="1"/>
  <c r="D9" i="3" s="1"/>
  <c r="M9" i="7" s="1"/>
  <c r="A10" i="3"/>
  <c r="AC10" i="3" s="1"/>
  <c r="AD10" i="3" s="1"/>
  <c r="D10" i="3" s="1"/>
  <c r="M10" i="7" s="1"/>
  <c r="A11" i="3"/>
  <c r="AC11" i="3" s="1"/>
  <c r="AD11" i="3" s="1"/>
  <c r="D11" i="3" s="1"/>
  <c r="M11" i="7" s="1"/>
  <c r="A12" i="3"/>
  <c r="AC12" i="3" s="1"/>
  <c r="AD12" i="3" s="1"/>
  <c r="D12" i="3" s="1"/>
  <c r="M12" i="7" s="1"/>
  <c r="A13" i="3"/>
  <c r="AC13" i="3" s="1"/>
  <c r="AD13" i="3" s="1"/>
  <c r="D13" i="3" s="1"/>
  <c r="M13" i="7" s="1"/>
  <c r="A14" i="3"/>
  <c r="AC14" i="3" s="1"/>
  <c r="AD14" i="3" s="1"/>
  <c r="D14" i="3" s="1"/>
  <c r="M14" i="7" s="1"/>
  <c r="A15" i="3"/>
  <c r="AC15" i="3" s="1"/>
  <c r="AD15" i="3" s="1"/>
  <c r="D15" i="3" s="1"/>
  <c r="M15" i="7" s="1"/>
  <c r="A16" i="3"/>
  <c r="AC16" i="3" s="1"/>
  <c r="AD16" i="3" s="1"/>
  <c r="D16" i="3" s="1"/>
  <c r="M16" i="7" s="1"/>
  <c r="A17" i="3"/>
  <c r="AC17" i="3" s="1"/>
  <c r="AD17" i="3" s="1"/>
  <c r="D17" i="3" s="1"/>
  <c r="M17" i="7" s="1"/>
  <c r="A18" i="3"/>
  <c r="AC18" i="3" s="1"/>
  <c r="AD18" i="3" s="1"/>
  <c r="D18" i="3" s="1"/>
  <c r="M18" i="7" s="1"/>
  <c r="A19" i="3"/>
  <c r="AC19" i="3" s="1"/>
  <c r="AD19" i="3" s="1"/>
  <c r="D19" i="3" s="1"/>
  <c r="M19" i="7" s="1"/>
  <c r="A20" i="3"/>
  <c r="AC20" i="3" s="1"/>
  <c r="AD20" i="3" s="1"/>
  <c r="D20" i="3" s="1"/>
  <c r="M20" i="7" s="1"/>
  <c r="A21" i="3"/>
  <c r="AC21" i="3" s="1"/>
  <c r="AD21" i="3" s="1"/>
  <c r="D21" i="3" s="1"/>
  <c r="M21" i="7" s="1"/>
  <c r="A22" i="3"/>
  <c r="AC22" i="3" s="1"/>
  <c r="AD22" i="3" s="1"/>
  <c r="D22" i="3" s="1"/>
  <c r="M22" i="7" s="1"/>
  <c r="A23" i="3"/>
  <c r="AC23" i="3" s="1"/>
  <c r="AD23" i="3" s="1"/>
  <c r="D23" i="3" s="1"/>
  <c r="M23" i="7" s="1"/>
  <c r="A24" i="3"/>
  <c r="AC24" i="3" s="1"/>
  <c r="AD24" i="3" s="1"/>
  <c r="D24" i="3" s="1"/>
  <c r="M24" i="7" s="1"/>
  <c r="A25" i="3"/>
  <c r="AC25" i="3" s="1"/>
  <c r="AD25" i="3" s="1"/>
  <c r="D25" i="3" s="1"/>
  <c r="M25" i="7" s="1"/>
  <c r="A26" i="3"/>
  <c r="AC26" i="3" s="1"/>
  <c r="AD26" i="3" s="1"/>
  <c r="D26" i="3" s="1"/>
  <c r="M26" i="7" s="1"/>
  <c r="A27" i="3"/>
  <c r="AC27" i="3" s="1"/>
  <c r="AD27" i="3" s="1"/>
  <c r="D27" i="3" s="1"/>
  <c r="M27" i="7" s="1"/>
  <c r="O20" i="7" l="1"/>
  <c r="N20" i="7"/>
  <c r="N12" i="7"/>
  <c r="O12" i="7"/>
  <c r="N27" i="7"/>
  <c r="O27" i="7"/>
  <c r="O11" i="7"/>
  <c r="N11" i="7"/>
  <c r="O26" i="7"/>
  <c r="N26" i="7"/>
  <c r="O10" i="7"/>
  <c r="N10" i="7"/>
  <c r="O25" i="7"/>
  <c r="N25" i="7"/>
  <c r="O9" i="7"/>
  <c r="N9" i="7"/>
  <c r="N16" i="7"/>
  <c r="O16" i="7"/>
  <c r="O23" i="7"/>
  <c r="N23" i="7"/>
  <c r="O7" i="7"/>
  <c r="N7" i="7"/>
  <c r="O14" i="7"/>
  <c r="N14" i="7"/>
  <c r="N6" i="7"/>
  <c r="O6" i="7"/>
  <c r="O19" i="7"/>
  <c r="N19" i="7"/>
  <c r="O18" i="7"/>
  <c r="N18" i="7"/>
  <c r="N17" i="7"/>
  <c r="O17" i="7"/>
  <c r="O24" i="7"/>
  <c r="N24" i="7"/>
  <c r="N8" i="7"/>
  <c r="O8" i="7"/>
  <c r="O15" i="7"/>
  <c r="N15" i="7"/>
  <c r="N22" i="7"/>
  <c r="O22" i="7"/>
  <c r="O21" i="7"/>
  <c r="N21" i="7"/>
  <c r="N13" i="7"/>
  <c r="O13" i="7"/>
  <c r="M20" i="3"/>
  <c r="L20" i="3"/>
  <c r="K20" i="3"/>
  <c r="K11" i="3"/>
  <c r="L11" i="3"/>
  <c r="M11" i="3"/>
  <c r="L10" i="3"/>
  <c r="M10" i="3"/>
  <c r="K10" i="3"/>
  <c r="K9" i="3"/>
  <c r="L9" i="3"/>
  <c r="M9" i="3"/>
  <c r="K8" i="3"/>
  <c r="M8" i="3"/>
  <c r="L8" i="3"/>
  <c r="L15" i="3"/>
  <c r="M15" i="3"/>
  <c r="K15" i="3"/>
  <c r="L7" i="3"/>
  <c r="K7" i="3"/>
  <c r="M7" i="3"/>
  <c r="M12" i="3"/>
  <c r="K12" i="3"/>
  <c r="L12" i="3"/>
  <c r="K19" i="3"/>
  <c r="M19" i="3"/>
  <c r="L19" i="3"/>
  <c r="K18" i="3"/>
  <c r="L18" i="3"/>
  <c r="M18" i="3"/>
  <c r="L25" i="3"/>
  <c r="M25" i="3"/>
  <c r="K25" i="3"/>
  <c r="M24" i="3"/>
  <c r="K24" i="3"/>
  <c r="L24" i="3"/>
  <c r="L23" i="3"/>
  <c r="K23" i="3"/>
  <c r="M23" i="3"/>
  <c r="L22" i="3"/>
  <c r="M22" i="3"/>
  <c r="K22" i="3"/>
  <c r="M14" i="3"/>
  <c r="L14" i="3"/>
  <c r="K14" i="3"/>
  <c r="L6" i="3"/>
  <c r="M6" i="3"/>
  <c r="K6" i="3"/>
  <c r="K27" i="3"/>
  <c r="L27" i="3"/>
  <c r="M27" i="3"/>
  <c r="K26" i="3"/>
  <c r="M26" i="3"/>
  <c r="L26" i="3"/>
  <c r="K17" i="3"/>
  <c r="M17" i="3"/>
  <c r="L17" i="3"/>
  <c r="K16" i="3"/>
  <c r="M16" i="3"/>
  <c r="L16" i="3"/>
  <c r="M21" i="3"/>
  <c r="L21" i="3"/>
  <c r="K21" i="3"/>
  <c r="M13" i="3"/>
  <c r="K13" i="3"/>
  <c r="L13" i="3"/>
  <c r="AD5" i="3"/>
  <c r="AC29" i="3"/>
  <c r="A11" i="4"/>
  <c r="A18" i="4"/>
  <c r="D25" i="4"/>
  <c r="A25" i="4"/>
  <c r="D17" i="4"/>
  <c r="A17" i="4"/>
  <c r="A24" i="4"/>
  <c r="A16" i="4"/>
  <c r="A23" i="4"/>
  <c r="D7" i="4"/>
  <c r="A7" i="4"/>
  <c r="D14" i="4"/>
  <c r="A14" i="4"/>
  <c r="A6" i="4"/>
  <c r="D21" i="4"/>
  <c r="A21" i="4"/>
  <c r="D13" i="4"/>
  <c r="A13" i="4"/>
  <c r="D5" i="4"/>
  <c r="A5" i="4"/>
  <c r="A19" i="4"/>
  <c r="A26" i="4"/>
  <c r="D10" i="4"/>
  <c r="A10" i="4"/>
  <c r="D9" i="4"/>
  <c r="A9" i="4"/>
  <c r="D8" i="4"/>
  <c r="A8" i="4"/>
  <c r="D15" i="4"/>
  <c r="A15" i="4"/>
  <c r="D22" i="4"/>
  <c r="A22" i="4"/>
  <c r="D20" i="4"/>
  <c r="A20" i="4"/>
  <c r="A12" i="4"/>
  <c r="A4" i="4"/>
  <c r="D19" i="4"/>
  <c r="D26" i="4"/>
  <c r="D18" i="4"/>
  <c r="D11" i="4"/>
  <c r="D3" i="4"/>
  <c r="D24" i="4"/>
  <c r="D16" i="4"/>
  <c r="D12" i="4"/>
  <c r="D5" i="3" l="1"/>
  <c r="M5" i="7" s="1"/>
  <c r="AD29" i="3"/>
  <c r="H3" i="4"/>
  <c r="G3" i="4"/>
  <c r="G5" i="4"/>
  <c r="H5" i="4"/>
  <c r="G25" i="4"/>
  <c r="H25" i="4"/>
  <c r="H14" i="4"/>
  <c r="G14" i="4"/>
  <c r="G21" i="4"/>
  <c r="H21" i="4"/>
  <c r="H10" i="4"/>
  <c r="G10" i="4"/>
  <c r="H24" i="4"/>
  <c r="G24" i="4"/>
  <c r="H9" i="4"/>
  <c r="G9" i="4"/>
  <c r="D6" i="4"/>
  <c r="H22" i="4"/>
  <c r="G22" i="4"/>
  <c r="H7" i="4"/>
  <c r="G7" i="4"/>
  <c r="H18" i="4"/>
  <c r="G18" i="4"/>
  <c r="G11" i="4"/>
  <c r="H11" i="4"/>
  <c r="H17" i="4"/>
  <c r="G17" i="4"/>
  <c r="H8" i="4"/>
  <c r="G8" i="4"/>
  <c r="H15" i="4"/>
  <c r="G15" i="4"/>
  <c r="H26" i="4"/>
  <c r="G26" i="4"/>
  <c r="H12" i="4"/>
  <c r="G12" i="4"/>
  <c r="H20" i="4"/>
  <c r="G20" i="4"/>
  <c r="G13" i="4"/>
  <c r="H13" i="4"/>
  <c r="H16" i="4"/>
  <c r="G16" i="4"/>
  <c r="D23" i="4"/>
  <c r="G19" i="4"/>
  <c r="H19" i="4"/>
  <c r="D33" i="3"/>
  <c r="D32" i="3"/>
  <c r="D28" i="3"/>
  <c r="J31" i="3"/>
  <c r="O5" i="7" l="1"/>
  <c r="O28" i="7" s="1"/>
  <c r="N5" i="7"/>
  <c r="N28" i="7" s="1"/>
  <c r="D4" i="4"/>
  <c r="M5" i="3"/>
  <c r="L5" i="3"/>
  <c r="K5" i="3"/>
  <c r="H33" i="3"/>
  <c r="E35" i="3"/>
  <c r="H6" i="4"/>
  <c r="G6" i="4"/>
  <c r="H23" i="4"/>
  <c r="G23" i="4"/>
  <c r="G32" i="3"/>
  <c r="G33" i="3"/>
  <c r="H32" i="3"/>
  <c r="M28" i="3"/>
  <c r="M30" i="3" s="1"/>
  <c r="F33" i="3"/>
  <c r="L32" i="3"/>
  <c r="F32" i="3"/>
  <c r="F28" i="3"/>
  <c r="G28" i="3"/>
  <c r="E36" i="3"/>
  <c r="G4" i="4" l="1"/>
  <c r="H4" i="4"/>
  <c r="E31" i="3"/>
  <c r="L28" i="3"/>
  <c r="L29" i="3" s="1"/>
  <c r="L33" i="3"/>
  <c r="L34" i="3" s="1"/>
  <c r="H28" i="3"/>
  <c r="F29" i="3" s="1"/>
  <c r="I36" i="3"/>
  <c r="I35" i="3"/>
  <c r="F34" i="3"/>
  <c r="L30" i="3" l="1"/>
</calcChain>
</file>

<file path=xl/sharedStrings.xml><?xml version="1.0" encoding="utf-8"?>
<sst xmlns="http://schemas.openxmlformats.org/spreadsheetml/2006/main" count="218" uniqueCount="104">
  <si>
    <t>Year</t>
  </si>
  <si>
    <t>Month</t>
  </si>
  <si>
    <t>Day</t>
  </si>
  <si>
    <t>NOx</t>
  </si>
  <si>
    <t>Total_PM25</t>
  </si>
  <si>
    <t>Brake_PM25</t>
  </si>
  <si>
    <t>Tire_PM25</t>
  </si>
  <si>
    <t>VOC</t>
  </si>
  <si>
    <t>Average Nox, TPD</t>
  </si>
  <si>
    <t>Sub Total Annual in US short Tons</t>
  </si>
  <si>
    <t xml:space="preserve"> </t>
  </si>
  <si>
    <t>Annual PM2.5</t>
  </si>
  <si>
    <t>Sub-total Annual in US short Tons(direct PM including Total, Brake,&amp; Tire)</t>
  </si>
  <si>
    <t>Ozone</t>
  </si>
  <si>
    <t>Average daily in US short tons</t>
  </si>
  <si>
    <t>Maxmum daily in short tons</t>
  </si>
  <si>
    <t xml:space="preserve">Sub-total weekend in US short tons </t>
  </si>
  <si>
    <t xml:space="preserve">Sub-total weekday in US short tons </t>
  </si>
  <si>
    <t>24-hour PM 2.5</t>
  </si>
  <si>
    <t>Average weekday in US short tons (24-hour PM 2.5 standard, US short tons/weekday)</t>
  </si>
  <si>
    <t>Minimum weekday in short tons</t>
  </si>
  <si>
    <t>Maxmum weekday in short tons</t>
  </si>
  <si>
    <t>Total days</t>
  </si>
  <si>
    <t>sub-days</t>
  </si>
  <si>
    <t>Average VOC, TPD</t>
  </si>
  <si>
    <t>Code for Weekend/ Weekday</t>
  </si>
  <si>
    <t>Days in a month  for Weekends or Weekdays</t>
  </si>
  <si>
    <t>Subtotal NOx</t>
  </si>
  <si>
    <t>subtotal VOC</t>
  </si>
  <si>
    <t>Run</t>
  </si>
  <si>
    <t>Header Item</t>
  </si>
  <si>
    <t>Header Item Value</t>
  </si>
  <si>
    <t>Report Description</t>
  </si>
  <si>
    <t>Summary Report</t>
  </si>
  <si>
    <t>Report Date/Time</t>
  </si>
  <si>
    <t>MOVES Output Database</t>
  </si>
  <si>
    <t>Emission Process</t>
  </si>
  <si>
    <t>All</t>
  </si>
  <si>
    <t>Run Date/Time</t>
  </si>
  <si>
    <t>Run Specification</t>
  </si>
  <si>
    <t>Run Spec File Date/Time</t>
  </si>
  <si>
    <t>Run Spec Description</t>
  </si>
  <si>
    <t>Mass Units</t>
  </si>
  <si>
    <t>Energy Units</t>
  </si>
  <si>
    <t>Distance Units</t>
  </si>
  <si>
    <t>mi</t>
  </si>
  <si>
    <t>Time Units</t>
  </si>
  <si>
    <t>Unit</t>
  </si>
  <si>
    <t>Kilograms/Day</t>
  </si>
  <si>
    <t>Kilograms per weekend or per weekday (per day only)</t>
  </si>
  <si>
    <t>Grams per weekend or per weekday (per day only)</t>
  </si>
  <si>
    <t>Kilograms</t>
  </si>
  <si>
    <t>Original Grams output from MOVES2014B in year 2024 from January to December by average total of 2 weekends or average total of 5 weekdays.</t>
  </si>
  <si>
    <t>KG</t>
  </si>
  <si>
    <t>GRAM</t>
  </si>
  <si>
    <t>Jefferson</t>
  </si>
  <si>
    <t>g</t>
  </si>
  <si>
    <t>hour</t>
  </si>
  <si>
    <t>In US Short Tons for all weekends or for all weekdays in a month (1 kilogram = 0.00110231131 US Short Tons)</t>
  </si>
  <si>
    <t>Days in a month for weekends/  weekdays</t>
  </si>
  <si>
    <t xml:space="preserve">Total_ PM2.5 </t>
  </si>
  <si>
    <t>Brake_ PM2.5</t>
  </si>
  <si>
    <t>Tire_ PM2.5</t>
  </si>
  <si>
    <t>Direct PM 2.5 (Total+ Brake+Tire)</t>
  </si>
  <si>
    <t>Subtotal  of Direct PM2.5</t>
  </si>
  <si>
    <t>Subtotal of NOx</t>
  </si>
  <si>
    <t>Subtotal of VOC</t>
  </si>
  <si>
    <t>US Short Tons Per Day (TPD) based on MOVES output</t>
  </si>
  <si>
    <t>US Short Tons for all weekends or all weekdays in a month</t>
  </si>
  <si>
    <t>Jefferson County</t>
  </si>
  <si>
    <t>Shelby County</t>
  </si>
  <si>
    <t>Average Daily - Total of Both Counties</t>
  </si>
  <si>
    <t>Maximum US Short Tons/day</t>
  </si>
  <si>
    <t>Maximum NOx</t>
  </si>
  <si>
    <t>Maximum VOC</t>
  </si>
  <si>
    <t xml:space="preserve">Daily Emissions for Ground-Level Ozone Standard in US Short Tons/Day </t>
  </si>
  <si>
    <t>NOx Tons/Day</t>
  </si>
  <si>
    <t>VOC Tons/Day</t>
  </si>
  <si>
    <t>J</t>
  </si>
  <si>
    <t>Note: Jefferson 2015 HPMS 2015 with Model adjusted Factors, then x 365 based on the base year 2015 for the new 2045RTP, the latest existing data sets as Jan.5, 2019 running on desktop 1/10/2019</t>
  </si>
  <si>
    <t xml:space="preserve">Daily Emissions for PM 2.5 Standards in US Short Tons/Day and in Tons/Year </t>
  </si>
  <si>
    <t>Walker County</t>
  </si>
  <si>
    <t>Average Daily - Total of Three Areas</t>
  </si>
  <si>
    <t>Maximum US Short Tons/Day</t>
  </si>
  <si>
    <t>Subtotal of Three Areas in Weekends or Weekdays</t>
  </si>
  <si>
    <t>Direct PM 2.5 Tons/Day</t>
  </si>
  <si>
    <t>NOx Tons</t>
  </si>
  <si>
    <t>Direct PM 2.5 Tons</t>
  </si>
  <si>
    <t>Maximum</t>
  </si>
  <si>
    <t>Daily NOx</t>
  </si>
  <si>
    <t>Tons/Day</t>
  </si>
  <si>
    <t>Daily PM 2.5</t>
  </si>
  <si>
    <t>TOTAL</t>
  </si>
  <si>
    <t>Total Tons/Year</t>
  </si>
  <si>
    <t>M14B2045RTP_Jeff2017_Out_inventory190107</t>
  </si>
  <si>
    <t>C:\Workspace\MOVES2014B\MOVES2014b_AQCD_201805\M2014B_RUN_FILE\M2014B2045RTP_RunFile_20190107\Run_Jeff2017of2045RTP_inventory_PM25_Ozone_20190107</t>
  </si>
  <si>
    <t>Jefferson County year 2017 of 2045RTP inventory on PM2.5 and Ozone, updated 20190107</t>
  </si>
  <si>
    <t>Average Tons/Day:</t>
  </si>
  <si>
    <t>Average Ton/Day:</t>
  </si>
  <si>
    <t>PM2.5</t>
  </si>
  <si>
    <t>Brake</t>
  </si>
  <si>
    <t>Tire</t>
  </si>
  <si>
    <t>AVG KG/DAY</t>
  </si>
  <si>
    <t>AVG TONS/DAY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</si>
</sst>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0000"/>
    <numFmt numFmtId="167" formatCode="[$-409]m/d/yy\ h:mm\ AM/PM;@"/>
    <numFmt numFmtId="168" formatCode="0.000"/>
    <numFmt numFmtId="169" formatCode="0.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B05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2"/>
      <name val="Times New Roman"/>
      <family val="1"/>
    </font>
    <font>
      <b/>
      <sz val="12"/>
      <color rgb="FF00B0F0"/>
      <name val="Times New Roman"/>
      <family val="1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18" fillId="0" borderId="0" xfId="0" applyFont="1"/>
    <xf numFmtId="4" fontId="18" fillId="0" borderId="0" xfId="0" applyNumberFormat="1" applyFont="1"/>
    <xf numFmtId="164" fontId="18" fillId="0" borderId="0" xfId="42" applyNumberFormat="1" applyFont="1"/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left" wrapText="1"/>
    </xf>
    <xf numFmtId="0" fontId="18" fillId="0" borderId="0" xfId="0" quotePrefix="1" applyFont="1"/>
    <xf numFmtId="43" fontId="18" fillId="0" borderId="0" xfId="0" applyNumberFormat="1" applyFont="1"/>
    <xf numFmtId="164" fontId="18" fillId="0" borderId="0" xfId="0" applyNumberFormat="1" applyFont="1"/>
    <xf numFmtId="43" fontId="20" fillId="0" borderId="0" xfId="42" applyFont="1"/>
    <xf numFmtId="0" fontId="21" fillId="0" borderId="0" xfId="0" applyFont="1"/>
    <xf numFmtId="43" fontId="20" fillId="0" borderId="0" xfId="0" applyNumberFormat="1" applyFont="1"/>
    <xf numFmtId="0" fontId="22" fillId="0" borderId="0" xfId="0" applyFont="1" applyAlignment="1">
      <alignment horizontal="right" vertical="top"/>
    </xf>
    <xf numFmtId="43" fontId="23" fillId="0" borderId="0" xfId="0" applyNumberFormat="1" applyFont="1"/>
    <xf numFmtId="4" fontId="24" fillId="0" borderId="0" xfId="0" applyNumberFormat="1" applyFont="1"/>
    <xf numFmtId="4" fontId="23" fillId="0" borderId="0" xfId="0" applyNumberFormat="1" applyFont="1"/>
    <xf numFmtId="0" fontId="23" fillId="0" borderId="0" xfId="0" applyFont="1"/>
    <xf numFmtId="165" fontId="25" fillId="0" borderId="0" xfId="42" quotePrefix="1" applyNumberFormat="1" applyFont="1"/>
    <xf numFmtId="164" fontId="25" fillId="0" borderId="0" xfId="42" quotePrefix="1" applyNumberFormat="1" applyFont="1"/>
    <xf numFmtId="43" fontId="26" fillId="0" borderId="0" xfId="42" applyNumberFormat="1" applyFont="1"/>
    <xf numFmtId="0" fontId="26" fillId="0" borderId="0" xfId="0" applyFont="1"/>
    <xf numFmtId="165" fontId="26" fillId="0" borderId="0" xfId="42" quotePrefix="1" applyNumberFormat="1" applyFont="1"/>
    <xf numFmtId="39" fontId="26" fillId="0" borderId="0" xfId="42" quotePrefix="1" applyNumberFormat="1" applyFont="1"/>
    <xf numFmtId="0" fontId="0" fillId="0" borderId="0" xfId="0" applyAlignment="1">
      <alignment horizontal="center"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16" fillId="0" borderId="10" xfId="0" applyFont="1" applyBorder="1" applyAlignment="1">
      <alignment horizontal="center" vertical="center" textRotation="90" wrapText="1"/>
    </xf>
    <xf numFmtId="0" fontId="0" fillId="0" borderId="10" xfId="0" applyBorder="1"/>
    <xf numFmtId="166" fontId="0" fillId="0" borderId="10" xfId="0" applyNumberFormat="1" applyBorder="1"/>
    <xf numFmtId="22" fontId="0" fillId="0" borderId="0" xfId="0" applyNumberFormat="1"/>
    <xf numFmtId="167" fontId="0" fillId="0" borderId="0" xfId="0" applyNumberFormat="1"/>
    <xf numFmtId="0" fontId="14" fillId="0" borderId="0" xfId="0" applyFont="1"/>
    <xf numFmtId="0" fontId="27" fillId="0" borderId="0" xfId="0" applyFont="1"/>
    <xf numFmtId="164" fontId="0" fillId="0" borderId="0" xfId="0" applyNumberFormat="1"/>
    <xf numFmtId="164" fontId="14" fillId="0" borderId="0" xfId="0" applyNumberFormat="1" applyFont="1"/>
    <xf numFmtId="164" fontId="27" fillId="0" borderId="0" xfId="0" applyNumberFormat="1" applyFont="1"/>
    <xf numFmtId="168" fontId="0" fillId="0" borderId="10" xfId="0" applyNumberFormat="1" applyBorder="1"/>
    <xf numFmtId="1" fontId="18" fillId="0" borderId="0" xfId="0" applyNumberFormat="1" applyFont="1"/>
    <xf numFmtId="0" fontId="19" fillId="0" borderId="10" xfId="0" applyFont="1" applyBorder="1" applyAlignment="1">
      <alignment horizontal="center" vertical="center" textRotation="90" wrapText="1"/>
    </xf>
    <xf numFmtId="4" fontId="19" fillId="0" borderId="10" xfId="0" applyNumberFormat="1" applyFont="1" applyBorder="1" applyAlignment="1">
      <alignment horizontal="center" vertical="center" textRotation="90" wrapText="1"/>
    </xf>
    <xf numFmtId="0" fontId="18" fillId="0" borderId="10" xfId="0" applyFont="1" applyBorder="1"/>
    <xf numFmtId="0" fontId="18" fillId="0" borderId="10" xfId="0" applyFont="1" applyBorder="1" applyAlignment="1">
      <alignment wrapText="1"/>
    </xf>
    <xf numFmtId="164" fontId="18" fillId="0" borderId="10" xfId="42" quotePrefix="1" applyNumberFormat="1" applyFont="1" applyBorder="1"/>
    <xf numFmtId="43" fontId="18" fillId="0" borderId="10" xfId="42" applyNumberFormat="1" applyFont="1" applyBorder="1"/>
    <xf numFmtId="4" fontId="18" fillId="0" borderId="10" xfId="0" applyNumberFormat="1" applyFont="1" applyBorder="1"/>
    <xf numFmtId="0" fontId="19" fillId="0" borderId="10" xfId="0" applyFont="1" applyBorder="1" applyAlignment="1">
      <alignment horizontal="center" vertical="center" wrapText="1"/>
    </xf>
    <xf numFmtId="2" fontId="18" fillId="0" borderId="10" xfId="0" applyNumberFormat="1" applyFont="1" applyBorder="1"/>
    <xf numFmtId="0" fontId="18" fillId="0" borderId="11" xfId="0" applyFont="1" applyBorder="1"/>
    <xf numFmtId="0" fontId="18" fillId="0" borderId="12" xfId="0" applyFont="1" applyBorder="1"/>
    <xf numFmtId="4" fontId="18" fillId="0" borderId="12" xfId="0" applyNumberFormat="1" applyFont="1" applyBorder="1"/>
    <xf numFmtId="0" fontId="18" fillId="0" borderId="13" xfId="0" applyFont="1" applyBorder="1"/>
    <xf numFmtId="0" fontId="19" fillId="0" borderId="10" xfId="0" applyFont="1" applyBorder="1" applyAlignment="1">
      <alignment horizontal="center" vertical="center" wrapText="1"/>
    </xf>
    <xf numFmtId="169" fontId="18" fillId="0" borderId="10" xfId="0" applyNumberFormat="1" applyFont="1" applyBorder="1"/>
    <xf numFmtId="0" fontId="18" fillId="0" borderId="11" xfId="0" applyFont="1" applyBorder="1" applyAlignment="1"/>
    <xf numFmtId="0" fontId="18" fillId="0" borderId="12" xfId="0" applyFont="1" applyBorder="1" applyAlignment="1"/>
    <xf numFmtId="4" fontId="18" fillId="0" borderId="12" xfId="0" applyNumberFormat="1" applyFont="1" applyBorder="1" applyAlignment="1"/>
    <xf numFmtId="0" fontId="18" fillId="0" borderId="12" xfId="0" applyFont="1" applyBorder="1" applyAlignment="1">
      <alignment horizontal="right"/>
    </xf>
    <xf numFmtId="0" fontId="18" fillId="0" borderId="14" xfId="0" applyFont="1" applyBorder="1"/>
    <xf numFmtId="0" fontId="18" fillId="0" borderId="15" xfId="0" applyFont="1" applyBorder="1"/>
    <xf numFmtId="164" fontId="0" fillId="0" borderId="10" xfId="0" applyNumberFormat="1" applyBorder="1" applyAlignment="1">
      <alignment horizontal="right"/>
    </xf>
    <xf numFmtId="4" fontId="19" fillId="0" borderId="10" xfId="0" applyNumberFormat="1" applyFont="1" applyBorder="1"/>
    <xf numFmtId="0" fontId="0" fillId="0" borderId="10" xfId="0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  <xf numFmtId="1" fontId="19" fillId="0" borderId="10" xfId="0" applyNumberFormat="1" applyFont="1" applyBorder="1" applyAlignment="1">
      <alignment horizontal="center" vertical="center" textRotation="90" wrapText="1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textRotation="90" wrapText="1"/>
    </xf>
    <xf numFmtId="0" fontId="16" fillId="0" borderId="0" xfId="0" applyFont="1"/>
    <xf numFmtId="0" fontId="19" fillId="0" borderId="0" xfId="0" applyFont="1"/>
    <xf numFmtId="0" fontId="16" fillId="0" borderId="10" xfId="0" applyFont="1" applyBorder="1"/>
    <xf numFmtId="0" fontId="16" fillId="0" borderId="14" xfId="0" applyFont="1" applyBorder="1"/>
    <xf numFmtId="0" fontId="16" fillId="0" borderId="10" xfId="0" applyFont="1" applyFill="1" applyBorder="1"/>
    <xf numFmtId="0" fontId="0" fillId="0" borderId="10" xfId="0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B7" workbookViewId="0">
      <selection activeCell="G37" sqref="G37"/>
    </sheetView>
  </sheetViews>
  <sheetFormatPr defaultRowHeight="15" x14ac:dyDescent="0.25"/>
  <cols>
    <col min="1" max="1" width="5.7109375" customWidth="1"/>
    <col min="2" max="2" width="7.42578125" bestFit="1" customWidth="1"/>
    <col min="3" max="3" width="5.42578125" customWidth="1"/>
    <col min="5" max="5" width="11.7109375" customWidth="1"/>
    <col min="6" max="6" width="14.7109375" bestFit="1" customWidth="1"/>
    <col min="7" max="7" width="11.140625" customWidth="1"/>
    <col min="9" max="9" width="14" bestFit="1" customWidth="1"/>
  </cols>
  <sheetData>
    <row r="1" spans="1:17" x14ac:dyDescent="0.2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47</v>
      </c>
      <c r="J1" s="26" t="s">
        <v>0</v>
      </c>
      <c r="K1" s="26" t="s">
        <v>1</v>
      </c>
      <c r="L1" s="26" t="s">
        <v>2</v>
      </c>
      <c r="M1" s="26" t="s">
        <v>3</v>
      </c>
      <c r="N1" s="26" t="s">
        <v>4</v>
      </c>
      <c r="O1" s="26" t="s">
        <v>5</v>
      </c>
      <c r="P1" s="26" t="s">
        <v>6</v>
      </c>
      <c r="Q1" s="26" t="s">
        <v>7</v>
      </c>
    </row>
    <row r="2" spans="1:17" x14ac:dyDescent="0.25">
      <c r="A2" s="26">
        <f>J2</f>
        <v>2017</v>
      </c>
      <c r="B2" s="26">
        <v>1</v>
      </c>
      <c r="C2" s="26">
        <v>2</v>
      </c>
      <c r="D2" s="26">
        <f>M2/1000</f>
        <v>14039.571</v>
      </c>
      <c r="E2" s="26">
        <f t="shared" ref="E2:H17" si="0">N2/1000</f>
        <v>309.80599999999998</v>
      </c>
      <c r="F2" s="26">
        <f t="shared" si="0"/>
        <v>31.512</v>
      </c>
      <c r="G2" s="26">
        <f t="shared" si="0"/>
        <v>20.634</v>
      </c>
      <c r="H2" s="26">
        <f t="shared" si="0"/>
        <v>8885.116</v>
      </c>
      <c r="I2" s="26" t="s">
        <v>48</v>
      </c>
      <c r="J2" s="26">
        <v>2017</v>
      </c>
      <c r="K2" s="26">
        <v>1</v>
      </c>
      <c r="L2" s="26">
        <v>2</v>
      </c>
      <c r="M2" s="26">
        <v>14039571</v>
      </c>
      <c r="N2" s="26">
        <v>309806</v>
      </c>
      <c r="O2" s="26">
        <v>31512</v>
      </c>
      <c r="P2" s="26">
        <v>20634</v>
      </c>
      <c r="Q2" s="26">
        <v>8885116</v>
      </c>
    </row>
    <row r="3" spans="1:17" x14ac:dyDescent="0.25">
      <c r="A3" s="26">
        <f t="shared" ref="A3:A25" si="1">J3</f>
        <v>2017</v>
      </c>
      <c r="B3" s="26">
        <v>1</v>
      </c>
      <c r="C3" s="26">
        <v>5</v>
      </c>
      <c r="D3" s="26">
        <f t="shared" ref="D3:H25" si="2">M3/1000</f>
        <v>17713.524000000001</v>
      </c>
      <c r="E3" s="26">
        <f t="shared" si="0"/>
        <v>441.48399999999998</v>
      </c>
      <c r="F3" s="26">
        <f t="shared" si="0"/>
        <v>73.906000000000006</v>
      </c>
      <c r="G3" s="26">
        <f t="shared" si="0"/>
        <v>32.700000000000003</v>
      </c>
      <c r="H3" s="26">
        <f t="shared" si="0"/>
        <v>10853.125</v>
      </c>
      <c r="I3" s="26" t="s">
        <v>48</v>
      </c>
      <c r="J3" s="26">
        <v>2017</v>
      </c>
      <c r="K3" s="26">
        <v>1</v>
      </c>
      <c r="L3" s="26">
        <v>5</v>
      </c>
      <c r="M3" s="26">
        <v>17713524</v>
      </c>
      <c r="N3" s="26">
        <v>441484</v>
      </c>
      <c r="O3" s="26">
        <v>73906</v>
      </c>
      <c r="P3" s="26">
        <v>32700</v>
      </c>
      <c r="Q3" s="26">
        <v>10853125</v>
      </c>
    </row>
    <row r="4" spans="1:17" x14ac:dyDescent="0.25">
      <c r="A4" s="26">
        <f t="shared" si="1"/>
        <v>2017</v>
      </c>
      <c r="B4" s="26">
        <v>2</v>
      </c>
      <c r="C4" s="26">
        <v>2</v>
      </c>
      <c r="D4" s="26">
        <f t="shared" si="2"/>
        <v>13092.674999999999</v>
      </c>
      <c r="E4" s="26">
        <f t="shared" si="0"/>
        <v>273.916</v>
      </c>
      <c r="F4" s="26">
        <f t="shared" si="0"/>
        <v>30.669</v>
      </c>
      <c r="G4" s="26">
        <f t="shared" si="0"/>
        <v>19.388999999999999</v>
      </c>
      <c r="H4" s="26">
        <f t="shared" si="0"/>
        <v>8675.02</v>
      </c>
      <c r="I4" s="26" t="s">
        <v>48</v>
      </c>
      <c r="J4" s="26">
        <v>2017</v>
      </c>
      <c r="K4" s="26">
        <v>2</v>
      </c>
      <c r="L4" s="26">
        <v>2</v>
      </c>
      <c r="M4" s="26">
        <v>13092675</v>
      </c>
      <c r="N4" s="26">
        <v>273916</v>
      </c>
      <c r="O4" s="26">
        <v>30669</v>
      </c>
      <c r="P4" s="26">
        <v>19389</v>
      </c>
      <c r="Q4" s="26">
        <v>8675020</v>
      </c>
    </row>
    <row r="5" spans="1:17" x14ac:dyDescent="0.25">
      <c r="A5" s="26">
        <f t="shared" si="1"/>
        <v>2017</v>
      </c>
      <c r="B5" s="26">
        <v>2</v>
      </c>
      <c r="C5" s="26">
        <v>5</v>
      </c>
      <c r="D5" s="26">
        <f t="shared" si="2"/>
        <v>17698.776000000002</v>
      </c>
      <c r="E5" s="26">
        <f t="shared" si="0"/>
        <v>425.35399999999998</v>
      </c>
      <c r="F5" s="26">
        <f t="shared" si="0"/>
        <v>74.247</v>
      </c>
      <c r="G5" s="26">
        <f t="shared" si="0"/>
        <v>33.110999999999997</v>
      </c>
      <c r="H5" s="26">
        <f t="shared" si="0"/>
        <v>10843.638999999999</v>
      </c>
      <c r="I5" s="26" t="s">
        <v>48</v>
      </c>
      <c r="J5" s="26">
        <v>2017</v>
      </c>
      <c r="K5" s="26">
        <v>2</v>
      </c>
      <c r="L5" s="26">
        <v>5</v>
      </c>
      <c r="M5" s="26">
        <v>17698776</v>
      </c>
      <c r="N5" s="26">
        <v>425354</v>
      </c>
      <c r="O5" s="26">
        <v>74247</v>
      </c>
      <c r="P5" s="26">
        <v>33111</v>
      </c>
      <c r="Q5" s="26">
        <v>10843639</v>
      </c>
    </row>
    <row r="6" spans="1:17" x14ac:dyDescent="0.25">
      <c r="A6" s="26">
        <f t="shared" si="1"/>
        <v>2017</v>
      </c>
      <c r="B6" s="26">
        <v>3</v>
      </c>
      <c r="C6" s="26">
        <v>2</v>
      </c>
      <c r="D6" s="26">
        <f t="shared" si="2"/>
        <v>15617.35</v>
      </c>
      <c r="E6" s="26">
        <f t="shared" si="0"/>
        <v>320.47000000000003</v>
      </c>
      <c r="F6" s="26">
        <f t="shared" si="0"/>
        <v>36.436</v>
      </c>
      <c r="G6" s="26">
        <f t="shared" si="0"/>
        <v>24.003</v>
      </c>
      <c r="H6" s="26">
        <f t="shared" si="0"/>
        <v>9353.5290000000005</v>
      </c>
      <c r="I6" s="26" t="s">
        <v>48</v>
      </c>
      <c r="J6" s="26">
        <v>2017</v>
      </c>
      <c r="K6" s="26">
        <v>3</v>
      </c>
      <c r="L6" s="26">
        <v>2</v>
      </c>
      <c r="M6" s="26">
        <v>15617350</v>
      </c>
      <c r="N6" s="26">
        <v>320470</v>
      </c>
      <c r="O6" s="26">
        <v>36436</v>
      </c>
      <c r="P6" s="26">
        <v>24003</v>
      </c>
      <c r="Q6" s="26">
        <v>9353529</v>
      </c>
    </row>
    <row r="7" spans="1:17" x14ac:dyDescent="0.25">
      <c r="A7" s="26">
        <f t="shared" si="1"/>
        <v>2017</v>
      </c>
      <c r="B7" s="26">
        <v>3</v>
      </c>
      <c r="C7" s="26">
        <v>5</v>
      </c>
      <c r="D7" s="26">
        <f t="shared" si="2"/>
        <v>18957.946</v>
      </c>
      <c r="E7" s="26">
        <f t="shared" si="0"/>
        <v>441.32400000000001</v>
      </c>
      <c r="F7" s="26">
        <f t="shared" si="0"/>
        <v>81.768000000000001</v>
      </c>
      <c r="G7" s="26">
        <f t="shared" si="0"/>
        <v>36.122</v>
      </c>
      <c r="H7" s="26">
        <f t="shared" si="0"/>
        <v>11267.24</v>
      </c>
      <c r="I7" s="26" t="s">
        <v>48</v>
      </c>
      <c r="J7" s="26">
        <v>2017</v>
      </c>
      <c r="K7" s="26">
        <v>3</v>
      </c>
      <c r="L7" s="26">
        <v>5</v>
      </c>
      <c r="M7" s="26">
        <v>18957946</v>
      </c>
      <c r="N7" s="26">
        <v>441324</v>
      </c>
      <c r="O7" s="26">
        <v>81768</v>
      </c>
      <c r="P7" s="26">
        <v>36122</v>
      </c>
      <c r="Q7" s="26">
        <v>11267240</v>
      </c>
    </row>
    <row r="8" spans="1:17" x14ac:dyDescent="0.25">
      <c r="A8" s="26">
        <f t="shared" si="1"/>
        <v>2017</v>
      </c>
      <c r="B8" s="26">
        <v>4</v>
      </c>
      <c r="C8" s="26">
        <v>2</v>
      </c>
      <c r="D8" s="26">
        <f t="shared" si="2"/>
        <v>15656.601000000001</v>
      </c>
      <c r="E8" s="26">
        <f t="shared" si="0"/>
        <v>304.39800000000002</v>
      </c>
      <c r="F8" s="26">
        <f t="shared" si="0"/>
        <v>38.787999999999997</v>
      </c>
      <c r="G8" s="26">
        <f t="shared" si="0"/>
        <v>25.222999999999999</v>
      </c>
      <c r="H8" s="26">
        <f t="shared" si="0"/>
        <v>9950.6290000000008</v>
      </c>
      <c r="I8" s="26" t="s">
        <v>48</v>
      </c>
      <c r="J8" s="26">
        <v>2017</v>
      </c>
      <c r="K8" s="26">
        <v>4</v>
      </c>
      <c r="L8" s="26">
        <v>2</v>
      </c>
      <c r="M8" s="26">
        <v>15656601</v>
      </c>
      <c r="N8" s="26">
        <v>304398</v>
      </c>
      <c r="O8" s="26">
        <v>38788</v>
      </c>
      <c r="P8" s="26">
        <v>25223</v>
      </c>
      <c r="Q8" s="26">
        <v>9950629</v>
      </c>
    </row>
    <row r="9" spans="1:17" x14ac:dyDescent="0.25">
      <c r="A9" s="26">
        <f t="shared" si="1"/>
        <v>2017</v>
      </c>
      <c r="B9" s="26">
        <v>4</v>
      </c>
      <c r="C9" s="26">
        <v>5</v>
      </c>
      <c r="D9" s="26">
        <f t="shared" si="2"/>
        <v>18682.581999999999</v>
      </c>
      <c r="E9" s="26">
        <f t="shared" si="0"/>
        <v>413.52699999999999</v>
      </c>
      <c r="F9" s="26">
        <f t="shared" si="0"/>
        <v>83.587999999999994</v>
      </c>
      <c r="G9" s="26">
        <f t="shared" si="0"/>
        <v>37.030999999999999</v>
      </c>
      <c r="H9" s="26">
        <f t="shared" si="0"/>
        <v>11780.788</v>
      </c>
      <c r="I9" s="26" t="s">
        <v>48</v>
      </c>
      <c r="J9" s="26">
        <v>2017</v>
      </c>
      <c r="K9" s="26">
        <v>4</v>
      </c>
      <c r="L9" s="26">
        <v>5</v>
      </c>
      <c r="M9" s="26">
        <v>18682582</v>
      </c>
      <c r="N9" s="26">
        <v>413527</v>
      </c>
      <c r="O9" s="26">
        <v>83588</v>
      </c>
      <c r="P9" s="26">
        <v>37031</v>
      </c>
      <c r="Q9" s="26">
        <v>11780788</v>
      </c>
    </row>
    <row r="10" spans="1:17" x14ac:dyDescent="0.25">
      <c r="A10" s="26">
        <f t="shared" si="1"/>
        <v>2017</v>
      </c>
      <c r="B10" s="26">
        <v>5</v>
      </c>
      <c r="C10" s="26">
        <v>2</v>
      </c>
      <c r="D10" s="26">
        <f t="shared" si="2"/>
        <v>15278.12</v>
      </c>
      <c r="E10" s="26">
        <f t="shared" si="0"/>
        <v>316.68900000000002</v>
      </c>
      <c r="F10" s="26">
        <f t="shared" si="0"/>
        <v>39.149000000000001</v>
      </c>
      <c r="G10" s="26">
        <f t="shared" si="0"/>
        <v>25.34</v>
      </c>
      <c r="H10" s="26">
        <f t="shared" si="0"/>
        <v>10237.623</v>
      </c>
      <c r="I10" s="26" t="s">
        <v>48</v>
      </c>
      <c r="J10" s="26">
        <v>2017</v>
      </c>
      <c r="K10" s="26">
        <v>5</v>
      </c>
      <c r="L10" s="26">
        <v>2</v>
      </c>
      <c r="M10" s="26">
        <v>15278120</v>
      </c>
      <c r="N10" s="26">
        <v>316689</v>
      </c>
      <c r="O10" s="26">
        <v>39149</v>
      </c>
      <c r="P10" s="26">
        <v>25340</v>
      </c>
      <c r="Q10" s="26">
        <v>10237623</v>
      </c>
    </row>
    <row r="11" spans="1:17" x14ac:dyDescent="0.25">
      <c r="A11" s="26">
        <f t="shared" si="1"/>
        <v>2017</v>
      </c>
      <c r="B11" s="26">
        <v>5</v>
      </c>
      <c r="C11" s="26">
        <v>5</v>
      </c>
      <c r="D11" s="26">
        <f t="shared" si="2"/>
        <v>18521.941999999999</v>
      </c>
      <c r="E11" s="26">
        <f t="shared" si="0"/>
        <v>435.601</v>
      </c>
      <c r="F11" s="26">
        <f t="shared" si="0"/>
        <v>85.38</v>
      </c>
      <c r="G11" s="26">
        <f t="shared" si="0"/>
        <v>37.853999999999999</v>
      </c>
      <c r="H11" s="26">
        <f t="shared" si="0"/>
        <v>12194.224</v>
      </c>
      <c r="I11" s="26" t="s">
        <v>48</v>
      </c>
      <c r="J11" s="26">
        <v>2017</v>
      </c>
      <c r="K11" s="26">
        <v>5</v>
      </c>
      <c r="L11" s="26">
        <v>5</v>
      </c>
      <c r="M11" s="26">
        <v>18521942</v>
      </c>
      <c r="N11" s="26">
        <v>435601</v>
      </c>
      <c r="O11" s="26">
        <v>85380</v>
      </c>
      <c r="P11" s="26">
        <v>37854</v>
      </c>
      <c r="Q11" s="26">
        <v>12194224</v>
      </c>
    </row>
    <row r="12" spans="1:17" x14ac:dyDescent="0.25">
      <c r="A12" s="26">
        <f t="shared" si="1"/>
        <v>2017</v>
      </c>
      <c r="B12" s="26">
        <v>6</v>
      </c>
      <c r="C12" s="26">
        <v>2</v>
      </c>
      <c r="D12" s="26">
        <f t="shared" si="2"/>
        <v>14748.040999999999</v>
      </c>
      <c r="E12" s="26">
        <f t="shared" si="0"/>
        <v>318.68700000000001</v>
      </c>
      <c r="F12" s="26">
        <f t="shared" si="0"/>
        <v>39.703000000000003</v>
      </c>
      <c r="G12" s="26">
        <f t="shared" si="0"/>
        <v>25.768000000000001</v>
      </c>
      <c r="H12" s="26">
        <f t="shared" si="0"/>
        <v>10598.550999999999</v>
      </c>
      <c r="I12" s="26" t="s">
        <v>48</v>
      </c>
      <c r="J12" s="26">
        <v>2017</v>
      </c>
      <c r="K12" s="26">
        <v>6</v>
      </c>
      <c r="L12" s="26">
        <v>2</v>
      </c>
      <c r="M12" s="26">
        <v>14748041</v>
      </c>
      <c r="N12" s="26">
        <v>318687</v>
      </c>
      <c r="O12" s="26">
        <v>39703</v>
      </c>
      <c r="P12" s="26">
        <v>25768</v>
      </c>
      <c r="Q12" s="26">
        <v>10598551</v>
      </c>
    </row>
    <row r="13" spans="1:17" x14ac:dyDescent="0.25">
      <c r="A13" s="26">
        <f t="shared" si="1"/>
        <v>2017</v>
      </c>
      <c r="B13" s="26">
        <v>6</v>
      </c>
      <c r="C13" s="26">
        <v>5</v>
      </c>
      <c r="D13" s="26">
        <f t="shared" si="2"/>
        <v>17692.335999999999</v>
      </c>
      <c r="E13" s="26">
        <f t="shared" si="0"/>
        <v>431.91300000000001</v>
      </c>
      <c r="F13" s="26">
        <f t="shared" si="0"/>
        <v>85.971999999999994</v>
      </c>
      <c r="G13" s="26">
        <f t="shared" si="0"/>
        <v>38.097000000000001</v>
      </c>
      <c r="H13" s="26">
        <f t="shared" si="0"/>
        <v>12565.13</v>
      </c>
      <c r="I13" s="26" t="s">
        <v>48</v>
      </c>
      <c r="J13" s="26">
        <v>2017</v>
      </c>
      <c r="K13" s="26">
        <v>6</v>
      </c>
      <c r="L13" s="26">
        <v>5</v>
      </c>
      <c r="M13" s="26">
        <v>17692336</v>
      </c>
      <c r="N13" s="26">
        <v>431913</v>
      </c>
      <c r="O13" s="26">
        <v>85972</v>
      </c>
      <c r="P13" s="26">
        <v>38097</v>
      </c>
      <c r="Q13" s="26">
        <v>12565130</v>
      </c>
    </row>
    <row r="14" spans="1:17" x14ac:dyDescent="0.25">
      <c r="A14" s="26">
        <f t="shared" si="1"/>
        <v>2017</v>
      </c>
      <c r="B14" s="26">
        <v>7</v>
      </c>
      <c r="C14" s="26">
        <v>2</v>
      </c>
      <c r="D14" s="26">
        <f t="shared" si="2"/>
        <v>14492.004999999999</v>
      </c>
      <c r="E14" s="26">
        <f t="shared" si="0"/>
        <v>317.80599999999998</v>
      </c>
      <c r="F14" s="26">
        <f t="shared" si="0"/>
        <v>39.270000000000003</v>
      </c>
      <c r="G14" s="26">
        <f t="shared" si="0"/>
        <v>25.556999999999999</v>
      </c>
      <c r="H14" s="26">
        <f t="shared" si="0"/>
        <v>11072.956</v>
      </c>
      <c r="I14" s="26" t="s">
        <v>48</v>
      </c>
      <c r="J14" s="26">
        <v>2017</v>
      </c>
      <c r="K14" s="26">
        <v>7</v>
      </c>
      <c r="L14" s="26">
        <v>2</v>
      </c>
      <c r="M14" s="26">
        <v>14492005</v>
      </c>
      <c r="N14" s="26">
        <v>317806</v>
      </c>
      <c r="O14" s="26">
        <v>39270</v>
      </c>
      <c r="P14" s="26">
        <v>25557</v>
      </c>
      <c r="Q14" s="26">
        <v>11072956</v>
      </c>
    </row>
    <row r="15" spans="1:17" x14ac:dyDescent="0.25">
      <c r="A15" s="26">
        <f t="shared" si="1"/>
        <v>2017</v>
      </c>
      <c r="B15" s="26">
        <v>7</v>
      </c>
      <c r="C15" s="26">
        <v>5</v>
      </c>
      <c r="D15" s="26">
        <f t="shared" si="2"/>
        <v>17338.918000000001</v>
      </c>
      <c r="E15" s="26">
        <f t="shared" si="0"/>
        <v>429.57100000000003</v>
      </c>
      <c r="F15" s="26">
        <f t="shared" si="0"/>
        <v>85.293000000000006</v>
      </c>
      <c r="G15" s="26">
        <f t="shared" si="0"/>
        <v>37.753</v>
      </c>
      <c r="H15" s="26">
        <f t="shared" si="0"/>
        <v>13061.118</v>
      </c>
      <c r="I15" s="26" t="s">
        <v>48</v>
      </c>
      <c r="J15" s="26">
        <v>2017</v>
      </c>
      <c r="K15" s="26">
        <v>7</v>
      </c>
      <c r="L15" s="26">
        <v>5</v>
      </c>
      <c r="M15" s="26">
        <v>17338918</v>
      </c>
      <c r="N15" s="26">
        <v>429571</v>
      </c>
      <c r="O15" s="26">
        <v>85293</v>
      </c>
      <c r="P15" s="26">
        <v>37753</v>
      </c>
      <c r="Q15" s="26">
        <v>13061118</v>
      </c>
    </row>
    <row r="16" spans="1:17" x14ac:dyDescent="0.25">
      <c r="A16" s="26">
        <f t="shared" si="1"/>
        <v>2017</v>
      </c>
      <c r="B16" s="26">
        <v>8</v>
      </c>
      <c r="C16" s="26">
        <v>2</v>
      </c>
      <c r="D16" s="26">
        <f t="shared" si="2"/>
        <v>14356.083000000001</v>
      </c>
      <c r="E16" s="26">
        <f t="shared" si="0"/>
        <v>313.52699999999999</v>
      </c>
      <c r="F16" s="26">
        <f t="shared" si="0"/>
        <v>38.753</v>
      </c>
      <c r="G16" s="26">
        <f t="shared" si="0"/>
        <v>25.155999999999999</v>
      </c>
      <c r="H16" s="26">
        <f t="shared" si="0"/>
        <v>10777.23</v>
      </c>
      <c r="I16" s="26" t="s">
        <v>48</v>
      </c>
      <c r="J16" s="26">
        <v>2017</v>
      </c>
      <c r="K16" s="26">
        <v>8</v>
      </c>
      <c r="L16" s="26">
        <v>2</v>
      </c>
      <c r="M16" s="26">
        <v>14356083</v>
      </c>
      <c r="N16" s="26">
        <v>313527</v>
      </c>
      <c r="O16" s="26">
        <v>38753</v>
      </c>
      <c r="P16" s="26">
        <v>25156</v>
      </c>
      <c r="Q16" s="26">
        <v>10777230</v>
      </c>
    </row>
    <row r="17" spans="1:17" x14ac:dyDescent="0.25">
      <c r="A17" s="26">
        <f t="shared" si="1"/>
        <v>2017</v>
      </c>
      <c r="B17" s="26">
        <v>8</v>
      </c>
      <c r="C17" s="26">
        <v>5</v>
      </c>
      <c r="D17" s="26">
        <f t="shared" si="2"/>
        <v>17360.603999999999</v>
      </c>
      <c r="E17" s="26">
        <f t="shared" si="0"/>
        <v>428.88799999999998</v>
      </c>
      <c r="F17" s="26">
        <f t="shared" si="0"/>
        <v>84.951999999999998</v>
      </c>
      <c r="G17" s="26">
        <f t="shared" si="0"/>
        <v>37.613999999999997</v>
      </c>
      <c r="H17" s="26">
        <f t="shared" si="0"/>
        <v>12794.2</v>
      </c>
      <c r="I17" s="26" t="s">
        <v>48</v>
      </c>
      <c r="J17" s="26">
        <v>2017</v>
      </c>
      <c r="K17" s="26">
        <v>8</v>
      </c>
      <c r="L17" s="26">
        <v>5</v>
      </c>
      <c r="M17" s="26">
        <v>17360604</v>
      </c>
      <c r="N17" s="26">
        <v>428888</v>
      </c>
      <c r="O17" s="26">
        <v>84952</v>
      </c>
      <c r="P17" s="26">
        <v>37614</v>
      </c>
      <c r="Q17" s="26">
        <v>12794200</v>
      </c>
    </row>
    <row r="18" spans="1:17" x14ac:dyDescent="0.25">
      <c r="A18" s="26">
        <f t="shared" si="1"/>
        <v>2017</v>
      </c>
      <c r="B18" s="26">
        <v>9</v>
      </c>
      <c r="C18" s="26">
        <v>2</v>
      </c>
      <c r="D18" s="26">
        <f t="shared" si="2"/>
        <v>14377.859</v>
      </c>
      <c r="E18" s="26">
        <f t="shared" si="2"/>
        <v>298.95600000000002</v>
      </c>
      <c r="F18" s="26">
        <f t="shared" si="2"/>
        <v>36.695</v>
      </c>
      <c r="G18" s="26">
        <f t="shared" si="2"/>
        <v>23.837</v>
      </c>
      <c r="H18" s="26">
        <f t="shared" si="2"/>
        <v>10249.614</v>
      </c>
      <c r="I18" s="26" t="s">
        <v>48</v>
      </c>
      <c r="J18" s="26">
        <v>2017</v>
      </c>
      <c r="K18" s="26">
        <v>9</v>
      </c>
      <c r="L18" s="26">
        <v>2</v>
      </c>
      <c r="M18" s="26">
        <v>14377859</v>
      </c>
      <c r="N18" s="26">
        <v>298956</v>
      </c>
      <c r="O18" s="26">
        <v>36695</v>
      </c>
      <c r="P18" s="26">
        <v>23837</v>
      </c>
      <c r="Q18" s="26">
        <v>10249614</v>
      </c>
    </row>
    <row r="19" spans="1:17" x14ac:dyDescent="0.25">
      <c r="A19" s="26">
        <f t="shared" si="1"/>
        <v>2017</v>
      </c>
      <c r="B19" s="26">
        <v>9</v>
      </c>
      <c r="C19" s="26">
        <v>5</v>
      </c>
      <c r="D19" s="26">
        <f t="shared" si="2"/>
        <v>18033.664000000001</v>
      </c>
      <c r="E19" s="26">
        <f t="shared" si="2"/>
        <v>427.71800000000002</v>
      </c>
      <c r="F19" s="26">
        <f t="shared" si="2"/>
        <v>84.293999999999997</v>
      </c>
      <c r="G19" s="26">
        <f t="shared" si="2"/>
        <v>37.356000000000002</v>
      </c>
      <c r="H19" s="26">
        <f t="shared" si="2"/>
        <v>12334.699000000001</v>
      </c>
      <c r="I19" s="26" t="s">
        <v>48</v>
      </c>
      <c r="J19" s="26">
        <v>2017</v>
      </c>
      <c r="K19" s="26">
        <v>9</v>
      </c>
      <c r="L19" s="26">
        <v>5</v>
      </c>
      <c r="M19" s="26">
        <v>18033664</v>
      </c>
      <c r="N19" s="26">
        <v>427718</v>
      </c>
      <c r="O19" s="26">
        <v>84294</v>
      </c>
      <c r="P19" s="26">
        <v>37356</v>
      </c>
      <c r="Q19" s="26">
        <v>12334699</v>
      </c>
    </row>
    <row r="20" spans="1:17" x14ac:dyDescent="0.25">
      <c r="A20" s="26">
        <f t="shared" si="1"/>
        <v>2017</v>
      </c>
      <c r="B20" s="26">
        <v>10</v>
      </c>
      <c r="C20" s="26">
        <v>2</v>
      </c>
      <c r="D20" s="26">
        <f t="shared" si="2"/>
        <v>15391.311</v>
      </c>
      <c r="E20" s="26">
        <f t="shared" si="2"/>
        <v>312.43700000000001</v>
      </c>
      <c r="F20" s="26">
        <f t="shared" si="2"/>
        <v>38.530999999999999</v>
      </c>
      <c r="G20" s="26">
        <f t="shared" si="2"/>
        <v>25.234999999999999</v>
      </c>
      <c r="H20" s="26">
        <f t="shared" si="2"/>
        <v>9647.1830000000009</v>
      </c>
      <c r="I20" s="26" t="s">
        <v>48</v>
      </c>
      <c r="J20" s="26">
        <v>2017</v>
      </c>
      <c r="K20" s="26">
        <v>10</v>
      </c>
      <c r="L20" s="26">
        <v>2</v>
      </c>
      <c r="M20" s="26">
        <v>15391311</v>
      </c>
      <c r="N20" s="26">
        <v>312437</v>
      </c>
      <c r="O20" s="26">
        <v>38531</v>
      </c>
      <c r="P20" s="26">
        <v>25235</v>
      </c>
      <c r="Q20" s="26">
        <v>9647183</v>
      </c>
    </row>
    <row r="21" spans="1:17" x14ac:dyDescent="0.25">
      <c r="A21" s="26">
        <f t="shared" si="1"/>
        <v>2017</v>
      </c>
      <c r="B21" s="26">
        <v>10</v>
      </c>
      <c r="C21" s="26">
        <v>5</v>
      </c>
      <c r="D21" s="26">
        <f t="shared" si="2"/>
        <v>18643.777999999998</v>
      </c>
      <c r="E21" s="26">
        <f t="shared" si="2"/>
        <v>430.93099999999998</v>
      </c>
      <c r="F21" s="26">
        <f t="shared" si="2"/>
        <v>85.518000000000001</v>
      </c>
      <c r="G21" s="26">
        <f t="shared" si="2"/>
        <v>37.826000000000001</v>
      </c>
      <c r="H21" s="26">
        <f t="shared" si="2"/>
        <v>11563.86</v>
      </c>
      <c r="I21" s="26" t="s">
        <v>48</v>
      </c>
      <c r="J21" s="26">
        <v>2017</v>
      </c>
      <c r="K21" s="26">
        <v>10</v>
      </c>
      <c r="L21" s="26">
        <v>5</v>
      </c>
      <c r="M21" s="26">
        <v>18643778</v>
      </c>
      <c r="N21" s="26">
        <v>430931</v>
      </c>
      <c r="O21" s="26">
        <v>85518</v>
      </c>
      <c r="P21" s="26">
        <v>37826</v>
      </c>
      <c r="Q21" s="26">
        <v>11563860</v>
      </c>
    </row>
    <row r="22" spans="1:17" x14ac:dyDescent="0.25">
      <c r="A22" s="26">
        <f t="shared" si="1"/>
        <v>2017</v>
      </c>
      <c r="B22" s="26">
        <v>11</v>
      </c>
      <c r="C22" s="26">
        <v>2</v>
      </c>
      <c r="D22" s="26">
        <f t="shared" si="2"/>
        <v>15205.119000000001</v>
      </c>
      <c r="E22" s="26">
        <f t="shared" si="2"/>
        <v>324.27100000000002</v>
      </c>
      <c r="F22" s="26">
        <f t="shared" si="2"/>
        <v>35.218000000000004</v>
      </c>
      <c r="G22" s="26">
        <f t="shared" si="2"/>
        <v>23.364000000000001</v>
      </c>
      <c r="H22" s="26">
        <f t="shared" si="2"/>
        <v>9330.3420000000006</v>
      </c>
      <c r="I22" s="26" t="s">
        <v>48</v>
      </c>
      <c r="J22" s="26">
        <v>2017</v>
      </c>
      <c r="K22" s="26">
        <v>11</v>
      </c>
      <c r="L22" s="26">
        <v>2</v>
      </c>
      <c r="M22" s="26">
        <v>15205119</v>
      </c>
      <c r="N22" s="26">
        <v>324271</v>
      </c>
      <c r="O22" s="26">
        <v>35218</v>
      </c>
      <c r="P22" s="26">
        <v>23364</v>
      </c>
      <c r="Q22" s="26">
        <v>9330342</v>
      </c>
    </row>
    <row r="23" spans="1:17" x14ac:dyDescent="0.25">
      <c r="A23" s="26">
        <f t="shared" si="1"/>
        <v>2017</v>
      </c>
      <c r="B23" s="26">
        <v>11</v>
      </c>
      <c r="C23" s="26">
        <v>5</v>
      </c>
      <c r="D23" s="26">
        <f t="shared" si="2"/>
        <v>18642.121999999999</v>
      </c>
      <c r="E23" s="26">
        <f t="shared" si="2"/>
        <v>452.17700000000002</v>
      </c>
      <c r="F23" s="26">
        <f t="shared" si="2"/>
        <v>81.197000000000003</v>
      </c>
      <c r="G23" s="26">
        <f t="shared" si="2"/>
        <v>35.823999999999998</v>
      </c>
      <c r="H23" s="26">
        <f t="shared" si="2"/>
        <v>11288.806</v>
      </c>
      <c r="I23" s="26" t="s">
        <v>48</v>
      </c>
      <c r="J23" s="26">
        <v>2017</v>
      </c>
      <c r="K23" s="26">
        <v>11</v>
      </c>
      <c r="L23" s="26">
        <v>5</v>
      </c>
      <c r="M23" s="26">
        <v>18642122</v>
      </c>
      <c r="N23" s="26">
        <v>452177</v>
      </c>
      <c r="O23" s="26">
        <v>81197</v>
      </c>
      <c r="P23" s="26">
        <v>35824</v>
      </c>
      <c r="Q23" s="26">
        <v>11288806</v>
      </c>
    </row>
    <row r="24" spans="1:17" x14ac:dyDescent="0.25">
      <c r="A24" s="26">
        <f t="shared" si="1"/>
        <v>2017</v>
      </c>
      <c r="B24" s="26">
        <v>12</v>
      </c>
      <c r="C24" s="26">
        <v>2</v>
      </c>
      <c r="D24" s="26">
        <f t="shared" si="2"/>
        <v>15306.852000000001</v>
      </c>
      <c r="E24" s="26">
        <f t="shared" si="2"/>
        <v>373.536</v>
      </c>
      <c r="F24" s="26">
        <f t="shared" si="2"/>
        <v>35.326000000000001</v>
      </c>
      <c r="G24" s="26">
        <f t="shared" si="2"/>
        <v>22.593</v>
      </c>
      <c r="H24" s="26">
        <f t="shared" si="2"/>
        <v>9340.2870000000003</v>
      </c>
      <c r="I24" s="26" t="s">
        <v>48</v>
      </c>
      <c r="J24" s="26">
        <v>2017</v>
      </c>
      <c r="K24" s="26">
        <v>12</v>
      </c>
      <c r="L24" s="26">
        <v>2</v>
      </c>
      <c r="M24" s="26">
        <v>15306852</v>
      </c>
      <c r="N24" s="26">
        <v>373536</v>
      </c>
      <c r="O24" s="26">
        <v>35326</v>
      </c>
      <c r="P24" s="26">
        <v>22593</v>
      </c>
      <c r="Q24" s="26">
        <v>9340287</v>
      </c>
    </row>
    <row r="25" spans="1:17" x14ac:dyDescent="0.25">
      <c r="A25" s="26">
        <f t="shared" si="1"/>
        <v>2017</v>
      </c>
      <c r="B25" s="26">
        <v>12</v>
      </c>
      <c r="C25" s="26">
        <v>5</v>
      </c>
      <c r="D25" s="26">
        <f t="shared" si="2"/>
        <v>19560.364000000001</v>
      </c>
      <c r="E25" s="26">
        <f t="shared" si="2"/>
        <v>534.88400000000001</v>
      </c>
      <c r="F25" s="26">
        <f t="shared" si="2"/>
        <v>80.582999999999998</v>
      </c>
      <c r="G25" s="26">
        <f t="shared" si="2"/>
        <v>35.832000000000001</v>
      </c>
      <c r="H25" s="26">
        <f t="shared" si="2"/>
        <v>11485.404</v>
      </c>
      <c r="I25" s="26" t="s">
        <v>48</v>
      </c>
      <c r="J25" s="26">
        <v>2017</v>
      </c>
      <c r="K25" s="26">
        <v>12</v>
      </c>
      <c r="L25" s="26">
        <v>5</v>
      </c>
      <c r="M25" s="26">
        <v>19560364</v>
      </c>
      <c r="N25" s="26">
        <v>534884</v>
      </c>
      <c r="O25" s="26">
        <v>80583</v>
      </c>
      <c r="P25" s="26">
        <v>35832</v>
      </c>
      <c r="Q25" s="26">
        <v>11485404</v>
      </c>
    </row>
    <row r="26" spans="1:17" x14ac:dyDescent="0.25">
      <c r="A26" s="26" t="s">
        <v>49</v>
      </c>
      <c r="B26" s="26"/>
      <c r="C26" s="26"/>
      <c r="D26" s="26"/>
      <c r="E26" s="26"/>
      <c r="F26" s="26"/>
      <c r="G26" s="26"/>
      <c r="H26" s="26"/>
      <c r="I26" s="26"/>
      <c r="J26" s="26" t="s">
        <v>50</v>
      </c>
      <c r="K26" s="26"/>
      <c r="L26" s="26"/>
      <c r="M26" s="26"/>
      <c r="N26" s="26"/>
      <c r="O26" s="26"/>
      <c r="P26" s="26"/>
      <c r="Q26" s="26"/>
    </row>
    <row r="27" spans="1:17" x14ac:dyDescent="0.25">
      <c r="A27" s="26"/>
      <c r="B27" s="26"/>
      <c r="C27" s="26"/>
      <c r="D27" s="26" t="s">
        <v>51</v>
      </c>
      <c r="E27" s="26"/>
      <c r="F27" s="26"/>
      <c r="G27" s="26"/>
      <c r="H27" s="26"/>
      <c r="I27" s="26"/>
      <c r="J27" s="26" t="s">
        <v>52</v>
      </c>
      <c r="K27" s="26"/>
      <c r="L27" s="26"/>
      <c r="M27" s="26"/>
      <c r="N27" s="26"/>
      <c r="O27" s="26"/>
      <c r="P27" s="26"/>
      <c r="Q27" s="26"/>
    </row>
    <row r="28" spans="1:17" x14ac:dyDescent="0.25">
      <c r="A28" s="26" t="s">
        <v>0</v>
      </c>
      <c r="B28" s="26" t="s">
        <v>1</v>
      </c>
      <c r="C28" s="26" t="s">
        <v>2</v>
      </c>
      <c r="D28" s="26" t="s">
        <v>3</v>
      </c>
      <c r="E28" s="26" t="s">
        <v>4</v>
      </c>
      <c r="F28" s="26" t="s">
        <v>5</v>
      </c>
      <c r="G28" s="26" t="s">
        <v>6</v>
      </c>
      <c r="H28" s="26" t="s">
        <v>7</v>
      </c>
      <c r="I28" s="26"/>
      <c r="J28" s="26" t="s">
        <v>0</v>
      </c>
      <c r="K28" s="26" t="s">
        <v>1</v>
      </c>
      <c r="L28" s="26" t="s">
        <v>2</v>
      </c>
      <c r="M28" s="26" t="s">
        <v>3</v>
      </c>
      <c r="N28" s="26" t="s">
        <v>4</v>
      </c>
      <c r="O28" s="26" t="s">
        <v>5</v>
      </c>
      <c r="P28" s="26" t="s">
        <v>6</v>
      </c>
      <c r="Q28" s="26" t="s">
        <v>7</v>
      </c>
    </row>
    <row r="29" spans="1:17" x14ac:dyDescent="0.25">
      <c r="A29" s="26" t="str">
        <f>IF(A1=A28,"Correct","Wrong")</f>
        <v>Correct</v>
      </c>
      <c r="B29" s="26" t="str">
        <f t="shared" ref="B29:H29" si="3">IF(B1=B28,"Correct","Wrong")</f>
        <v>Correct</v>
      </c>
      <c r="C29" s="26" t="str">
        <f t="shared" si="3"/>
        <v>Correct</v>
      </c>
      <c r="D29" s="26" t="str">
        <f t="shared" si="3"/>
        <v>Correct</v>
      </c>
      <c r="E29" s="26" t="str">
        <f t="shared" si="3"/>
        <v>Correct</v>
      </c>
      <c r="F29" s="26" t="str">
        <f t="shared" si="3"/>
        <v>Correct</v>
      </c>
      <c r="G29" s="26" t="str">
        <f t="shared" si="3"/>
        <v>Correct</v>
      </c>
      <c r="H29" s="26" t="str">
        <f t="shared" si="3"/>
        <v>Correct</v>
      </c>
      <c r="I29" s="26"/>
      <c r="J29" s="26" t="str">
        <f>IF(J1=J28,"Correct","Wrong")</f>
        <v>Correct</v>
      </c>
      <c r="K29" s="26" t="str">
        <f t="shared" ref="K29:Q29" si="4">IF(K1=K28,"Correct","Wrong")</f>
        <v>Correct</v>
      </c>
      <c r="L29" s="26" t="str">
        <f t="shared" si="4"/>
        <v>Correct</v>
      </c>
      <c r="M29" s="26" t="str">
        <f t="shared" si="4"/>
        <v>Correct</v>
      </c>
      <c r="N29" s="26" t="str">
        <f t="shared" si="4"/>
        <v>Correct</v>
      </c>
      <c r="O29" s="26" t="str">
        <f t="shared" si="4"/>
        <v>Correct</v>
      </c>
      <c r="P29" s="26" t="str">
        <f t="shared" si="4"/>
        <v>Correct</v>
      </c>
      <c r="Q29" s="26" t="str">
        <f t="shared" si="4"/>
        <v>Correct</v>
      </c>
    </row>
    <row r="30" spans="1:17" x14ac:dyDescent="0.25">
      <c r="A30" s="26" t="s">
        <v>10</v>
      </c>
      <c r="B30" s="26" t="s">
        <v>10</v>
      </c>
      <c r="C30" s="26" t="s">
        <v>10</v>
      </c>
      <c r="D30" s="26" t="s">
        <v>53</v>
      </c>
      <c r="E30" s="26" t="s">
        <v>53</v>
      </c>
      <c r="F30" s="26" t="s">
        <v>53</v>
      </c>
      <c r="G30" s="26" t="s">
        <v>53</v>
      </c>
      <c r="H30" s="26" t="s">
        <v>53</v>
      </c>
      <c r="I30" s="26"/>
      <c r="J30" s="26"/>
      <c r="K30" s="26"/>
      <c r="L30" s="26"/>
      <c r="M30" s="26" t="s">
        <v>54</v>
      </c>
      <c r="N30" s="26" t="s">
        <v>54</v>
      </c>
      <c r="O30" s="26" t="s">
        <v>54</v>
      </c>
      <c r="P30" s="26" t="s">
        <v>54</v>
      </c>
      <c r="Q30" s="26" t="s">
        <v>54</v>
      </c>
    </row>
    <row r="31" spans="1:17" x14ac:dyDescent="0.25">
      <c r="A31" s="26" t="s">
        <v>55</v>
      </c>
      <c r="B31" s="26">
        <f>A2</f>
        <v>2017</v>
      </c>
      <c r="C31" s="26" t="str">
        <f>IF(B31=K31,"CORRECT","Wrong!!!")</f>
        <v>CORRECT</v>
      </c>
      <c r="D31" s="26"/>
      <c r="E31" s="26"/>
      <c r="F31" s="26"/>
      <c r="G31" s="26"/>
      <c r="H31" s="26"/>
      <c r="I31" s="26"/>
      <c r="J31" s="26" t="s">
        <v>55</v>
      </c>
      <c r="K31" s="26">
        <f>J2</f>
        <v>2017</v>
      </c>
      <c r="L31" s="26"/>
      <c r="M31" s="26"/>
      <c r="N31" s="26"/>
      <c r="O31" s="26"/>
      <c r="P31" s="26"/>
      <c r="Q31" s="26"/>
    </row>
    <row r="32" spans="1:17" x14ac:dyDescent="0.25">
      <c r="E32" s="28" t="s">
        <v>102</v>
      </c>
      <c r="F32" s="28" t="s">
        <v>103</v>
      </c>
    </row>
    <row r="33" spans="4:6" x14ac:dyDescent="0.25">
      <c r="D33" s="73" t="s">
        <v>3</v>
      </c>
      <c r="E33" s="28">
        <f>SUM(D2:D25)/12</f>
        <v>33034.011916666663</v>
      </c>
      <c r="F33" s="28">
        <f>E33*0.00110231131</f>
        <v>36.413764950416436</v>
      </c>
    </row>
    <row r="34" spans="4:6" x14ac:dyDescent="0.25">
      <c r="D34" s="72" t="s">
        <v>7</v>
      </c>
      <c r="E34" s="28">
        <f>SUM(H2:H25)/12</f>
        <v>21679.192750000002</v>
      </c>
      <c r="F34" s="28">
        <f>E34*0.00110231131</f>
        <v>23.897219359995002</v>
      </c>
    </row>
    <row r="35" spans="4:6" x14ac:dyDescent="0.25">
      <c r="D35" s="72" t="s">
        <v>99</v>
      </c>
      <c r="E35" s="28">
        <f>SUM(E2:E25)/12</f>
        <v>756.48924999999974</v>
      </c>
      <c r="F35" s="28">
        <f>E35*0.00110231131</f>
        <v>0.83388665616841717</v>
      </c>
    </row>
    <row r="36" spans="4:6" x14ac:dyDescent="0.25">
      <c r="D36" s="72" t="s">
        <v>100</v>
      </c>
      <c r="E36" s="28">
        <f>SUM(F2:F25)/12</f>
        <v>118.89566666666667</v>
      </c>
      <c r="F36" s="28">
        <f t="shared" ref="F36:F37" si="5">E36*0.00110231131</f>
        <v>0.13106003807665667</v>
      </c>
    </row>
    <row r="37" spans="4:6" x14ac:dyDescent="0.25">
      <c r="D37" s="74" t="s">
        <v>101</v>
      </c>
      <c r="E37" s="28">
        <f>SUM(G2:G25)/12</f>
        <v>60.268250000000002</v>
      </c>
      <c r="F37" s="28">
        <f t="shared" si="5"/>
        <v>6.6434373608907499E-2</v>
      </c>
    </row>
    <row r="38" spans="4:6" x14ac:dyDescent="0.25">
      <c r="D38" s="28"/>
      <c r="E38" s="28"/>
      <c r="F38" s="75">
        <f>F35+F36+F37</f>
        <v>1.0313810678539814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sqref="A1:C13"/>
    </sheetView>
  </sheetViews>
  <sheetFormatPr defaultRowHeight="15" x14ac:dyDescent="0.25"/>
  <cols>
    <col min="2" max="2" width="21.28515625" customWidth="1"/>
    <col min="3" max="3" width="23.7109375" customWidth="1"/>
  </cols>
  <sheetData>
    <row r="1" spans="1:3" x14ac:dyDescent="0.25">
      <c r="A1" t="s">
        <v>29</v>
      </c>
      <c r="B1" t="s">
        <v>30</v>
      </c>
      <c r="C1" t="s">
        <v>31</v>
      </c>
    </row>
    <row r="2" spans="1:3" x14ac:dyDescent="0.25">
      <c r="A2">
        <v>0</v>
      </c>
      <c r="B2" t="s">
        <v>32</v>
      </c>
      <c r="C2" t="s">
        <v>33</v>
      </c>
    </row>
    <row r="3" spans="1:3" x14ac:dyDescent="0.25">
      <c r="A3">
        <v>0</v>
      </c>
      <c r="B3" t="s">
        <v>34</v>
      </c>
      <c r="C3" s="30">
        <v>43476.369016203702</v>
      </c>
    </row>
    <row r="4" spans="1:3" x14ac:dyDescent="0.25">
      <c r="A4">
        <v>0</v>
      </c>
      <c r="B4" t="s">
        <v>35</v>
      </c>
      <c r="C4" t="s">
        <v>94</v>
      </c>
    </row>
    <row r="5" spans="1:3" x14ac:dyDescent="0.25">
      <c r="A5">
        <v>0</v>
      </c>
      <c r="B5" t="s">
        <v>36</v>
      </c>
      <c r="C5" t="s">
        <v>37</v>
      </c>
    </row>
    <row r="6" spans="1:3" x14ac:dyDescent="0.25">
      <c r="A6">
        <v>1</v>
      </c>
      <c r="B6" t="s">
        <v>38</v>
      </c>
      <c r="C6" s="31">
        <v>43473.458981481483</v>
      </c>
    </row>
    <row r="7" spans="1:3" x14ac:dyDescent="0.25">
      <c r="A7">
        <v>1</v>
      </c>
      <c r="B7" t="s">
        <v>39</v>
      </c>
      <c r="C7" s="31" t="s">
        <v>95</v>
      </c>
    </row>
    <row r="8" spans="1:3" x14ac:dyDescent="0.25">
      <c r="A8">
        <v>1</v>
      </c>
      <c r="B8" t="s">
        <v>40</v>
      </c>
      <c r="C8" s="31">
        <v>43473.45888888889</v>
      </c>
    </row>
    <row r="9" spans="1:3" x14ac:dyDescent="0.25">
      <c r="A9">
        <v>1</v>
      </c>
      <c r="B9" t="s">
        <v>41</v>
      </c>
      <c r="C9" t="s">
        <v>96</v>
      </c>
    </row>
    <row r="10" spans="1:3" x14ac:dyDescent="0.25">
      <c r="A10">
        <v>1</v>
      </c>
      <c r="B10" t="s">
        <v>42</v>
      </c>
      <c r="C10" t="s">
        <v>56</v>
      </c>
    </row>
    <row r="11" spans="1:3" x14ac:dyDescent="0.25">
      <c r="A11">
        <v>1</v>
      </c>
      <c r="B11" t="s">
        <v>43</v>
      </c>
      <c r="C11" t="s">
        <v>78</v>
      </c>
    </row>
    <row r="12" spans="1:3" x14ac:dyDescent="0.25">
      <c r="A12">
        <v>1</v>
      </c>
      <c r="B12" t="s">
        <v>44</v>
      </c>
      <c r="C12" t="s">
        <v>45</v>
      </c>
    </row>
    <row r="13" spans="1:3" x14ac:dyDescent="0.25">
      <c r="A13">
        <v>1</v>
      </c>
      <c r="B13" t="s">
        <v>46</v>
      </c>
      <c r="C13" t="s">
        <v>57</v>
      </c>
    </row>
    <row r="15" spans="1:3" x14ac:dyDescent="0.25">
      <c r="A15" t="s">
        <v>79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opLeftCell="A4" workbookViewId="0">
      <selection activeCell="J4" sqref="J4:J27"/>
    </sheetView>
  </sheetViews>
  <sheetFormatPr defaultRowHeight="15" x14ac:dyDescent="0.25"/>
  <cols>
    <col min="2" max="2" width="21.5703125" style="25" customWidth="1"/>
    <col min="3" max="3" width="4.85546875" customWidth="1"/>
    <col min="4" max="4" width="7.5703125" customWidth="1"/>
    <col min="5" max="5" width="7.42578125" customWidth="1"/>
    <col min="10" max="10" width="7.7109375" customWidth="1"/>
    <col min="11" max="11" width="7.7109375" style="26" customWidth="1"/>
    <col min="12" max="12" width="12.42578125" customWidth="1"/>
    <col min="13" max="13" width="10" customWidth="1"/>
    <col min="15" max="19" width="8.85546875" style="26"/>
    <col min="20" max="20" width="8.85546875" style="32"/>
    <col min="21" max="24" width="8.85546875" style="26"/>
    <col min="25" max="25" width="8.85546875" style="32"/>
    <col min="26" max="26" width="8.85546875" style="26"/>
    <col min="27" max="27" width="8.85546875" style="33"/>
    <col min="28" max="28" width="8.85546875" style="32"/>
    <col min="29" max="30" width="8.85546875" style="26"/>
  </cols>
  <sheetData>
    <row r="1" spans="1:30" x14ac:dyDescent="0.25">
      <c r="A1" s="1" t="s">
        <v>58</v>
      </c>
      <c r="B1" s="24"/>
      <c r="C1" s="1"/>
      <c r="D1" s="38"/>
      <c r="E1" s="1"/>
      <c r="F1" s="1"/>
      <c r="G1" s="1"/>
      <c r="H1" s="1"/>
      <c r="I1" s="1"/>
      <c r="J1" s="2"/>
      <c r="L1" s="26"/>
      <c r="M1" s="26"/>
      <c r="Y1" s="32">
        <v>2034</v>
      </c>
      <c r="AB1" s="32">
        <v>2045</v>
      </c>
    </row>
    <row r="2" spans="1:30" ht="74.25" customHeight="1" x14ac:dyDescent="0.25">
      <c r="A2" s="63" t="s">
        <v>0</v>
      </c>
      <c r="B2" s="63" t="s">
        <v>1</v>
      </c>
      <c r="C2" s="63" t="s">
        <v>25</v>
      </c>
      <c r="D2" s="65" t="s">
        <v>59</v>
      </c>
      <c r="E2" s="39" t="s">
        <v>3</v>
      </c>
      <c r="F2" s="39" t="s">
        <v>60</v>
      </c>
      <c r="G2" s="39" t="s">
        <v>61</v>
      </c>
      <c r="H2" s="39" t="s">
        <v>62</v>
      </c>
      <c r="I2" s="39" t="s">
        <v>63</v>
      </c>
      <c r="J2" s="40" t="s">
        <v>7</v>
      </c>
      <c r="K2" s="39" t="s">
        <v>64</v>
      </c>
      <c r="L2" s="39" t="s">
        <v>65</v>
      </c>
      <c r="M2" s="39" t="s">
        <v>66</v>
      </c>
      <c r="O2" s="26">
        <v>2008</v>
      </c>
      <c r="P2" s="26">
        <v>2010</v>
      </c>
      <c r="Q2" s="26">
        <v>2012</v>
      </c>
      <c r="R2" s="26">
        <v>2014</v>
      </c>
      <c r="S2" s="26">
        <v>2015</v>
      </c>
      <c r="T2" s="32">
        <v>2017</v>
      </c>
      <c r="U2" s="26">
        <v>2018</v>
      </c>
      <c r="V2" s="26">
        <v>2021</v>
      </c>
      <c r="W2" s="26">
        <v>2024</v>
      </c>
      <c r="X2" s="26">
        <v>2030</v>
      </c>
      <c r="Y2" s="32">
        <v>2034</v>
      </c>
      <c r="Z2" s="26">
        <v>2035</v>
      </c>
      <c r="AA2" s="33">
        <v>2040</v>
      </c>
      <c r="AB2" s="32">
        <v>2045</v>
      </c>
      <c r="AC2" s="26" t="s">
        <v>23</v>
      </c>
      <c r="AD2" s="26" t="s">
        <v>22</v>
      </c>
    </row>
    <row r="3" spans="1:30" s="26" customFormat="1" ht="35.450000000000003" customHeight="1" x14ac:dyDescent="0.25">
      <c r="A3" s="64"/>
      <c r="B3" s="64"/>
      <c r="C3" s="64"/>
      <c r="D3" s="64"/>
      <c r="E3" s="66" t="s">
        <v>67</v>
      </c>
      <c r="F3" s="67"/>
      <c r="G3" s="67"/>
      <c r="H3" s="67"/>
      <c r="I3" s="67"/>
      <c r="J3" s="67"/>
      <c r="K3" s="62" t="s">
        <v>68</v>
      </c>
      <c r="L3" s="62"/>
      <c r="M3" s="62"/>
      <c r="T3" s="32"/>
      <c r="Y3" s="32"/>
      <c r="AA3" s="33"/>
      <c r="AB3" s="32"/>
    </row>
    <row r="4" spans="1:30" x14ac:dyDescent="0.25">
      <c r="A4" s="41">
        <f>SummaryReportBody!A2</f>
        <v>2017</v>
      </c>
      <c r="B4" s="42">
        <v>1</v>
      </c>
      <c r="C4" s="41">
        <v>2</v>
      </c>
      <c r="D4" s="43">
        <f t="shared" ref="D4:D27" si="0">AD4</f>
        <v>9</v>
      </c>
      <c r="E4" s="44">
        <f>0.00110231131*SummaryReportBody!D2</f>
        <v>15.47597790084801</v>
      </c>
      <c r="F4" s="44">
        <f>0.00110231131*SummaryReportBody!E2</f>
        <v>0.34150265770585997</v>
      </c>
      <c r="G4" s="44">
        <f>0.00110231131*SummaryReportBody!F2</f>
        <v>3.4736034000719999E-2</v>
      </c>
      <c r="H4" s="44">
        <f>0.00110231131*SummaryReportBody!G2</f>
        <v>2.2745091570539999E-2</v>
      </c>
      <c r="I4" s="45">
        <f>(F4+G4+H4)</f>
        <v>0.39898378327711997</v>
      </c>
      <c r="J4" s="44">
        <f>0.00110231131*SummaryReportBody!H2</f>
        <v>9.7941638574619603</v>
      </c>
      <c r="K4" s="37">
        <f>(F4+G4+H4)*D4</f>
        <v>3.5908540494940797</v>
      </c>
      <c r="L4" s="44">
        <f>D4*E4</f>
        <v>139.28380110763209</v>
      </c>
      <c r="M4" s="45">
        <f>D4*J4</f>
        <v>88.14747471715765</v>
      </c>
      <c r="O4" s="3">
        <v>8</v>
      </c>
      <c r="P4" s="3">
        <v>10</v>
      </c>
      <c r="Q4" s="26">
        <v>9</v>
      </c>
      <c r="R4" s="26">
        <v>8</v>
      </c>
      <c r="S4" s="26">
        <v>9</v>
      </c>
      <c r="T4" s="32">
        <v>9</v>
      </c>
      <c r="U4" s="26">
        <v>8</v>
      </c>
      <c r="V4" s="26">
        <v>10</v>
      </c>
      <c r="W4" s="26">
        <v>8</v>
      </c>
      <c r="X4" s="26">
        <v>8</v>
      </c>
      <c r="Y4" s="32">
        <v>9</v>
      </c>
      <c r="Z4" s="1">
        <v>8</v>
      </c>
      <c r="AA4" s="33">
        <v>9</v>
      </c>
      <c r="AB4" s="32">
        <v>9</v>
      </c>
      <c r="AC4" s="26">
        <f t="shared" ref="AC4:AC27" si="1">IF(A4=2008,O4,IF(A4=2012,Q4,IF(A4=2015,S4,IF(A4=2017,T4,IF(A4=2018,U4,IF(A4=2010,P4,IF(A4=2014,R4,IF(A4=2040,AA4,30))))))))</f>
        <v>9</v>
      </c>
      <c r="AD4" s="26">
        <f t="shared" ref="AD4:AD27" si="2">IF(AC4&lt;30,AC4,IF(A4=2021,V4,IF(A4=2024,W4,IF(A4=2030,X4,IF(A4=2034,Y4,IF(A4=2035,Z4,IF(A4=2045,AB4,"wrong")))))))</f>
        <v>9</v>
      </c>
    </row>
    <row r="5" spans="1:30" x14ac:dyDescent="0.25">
      <c r="A5" s="41">
        <f>SummaryReportBody!A3</f>
        <v>2017</v>
      </c>
      <c r="B5" s="42">
        <v>1</v>
      </c>
      <c r="C5" s="41">
        <v>5</v>
      </c>
      <c r="D5" s="43">
        <f t="shared" si="0"/>
        <v>22</v>
      </c>
      <c r="E5" s="44">
        <f>0.00110231131*SummaryReportBody!D3</f>
        <v>19.525817845156443</v>
      </c>
      <c r="F5" s="44">
        <f>0.00110231131*SummaryReportBody!E3</f>
        <v>0.48665280638403996</v>
      </c>
      <c r="G5" s="44">
        <f>0.00110231131*SummaryReportBody!F3</f>
        <v>8.1467419676860012E-2</v>
      </c>
      <c r="H5" s="44">
        <f>0.00110231131*SummaryReportBody!G3</f>
        <v>3.6045579837000005E-2</v>
      </c>
      <c r="I5" s="45">
        <f t="shared" ref="I5:I27" si="3">(F5+G5+H5)</f>
        <v>0.60416580589789992</v>
      </c>
      <c r="J5" s="44">
        <f>0.00110231131*SummaryReportBody!H3</f>
        <v>11.96352243634375</v>
      </c>
      <c r="K5" s="37">
        <f t="shared" ref="K5:K27" si="4">(F5+G5+H5)*D5</f>
        <v>13.291647729753798</v>
      </c>
      <c r="L5" s="44">
        <f t="shared" ref="L5:L27" si="5">D5*E5</f>
        <v>429.56799259344172</v>
      </c>
      <c r="M5" s="45">
        <f t="shared" ref="M5:M27" si="6">D5*J5</f>
        <v>263.19749359956251</v>
      </c>
      <c r="O5" s="3">
        <v>23</v>
      </c>
      <c r="P5" s="3">
        <v>21</v>
      </c>
      <c r="Q5" s="26">
        <v>22</v>
      </c>
      <c r="R5" s="26">
        <v>23</v>
      </c>
      <c r="S5" s="26">
        <v>22</v>
      </c>
      <c r="T5" s="32">
        <v>22</v>
      </c>
      <c r="U5" s="26">
        <v>23</v>
      </c>
      <c r="V5" s="26">
        <v>21</v>
      </c>
      <c r="W5" s="26">
        <v>23</v>
      </c>
      <c r="X5" s="26">
        <v>23</v>
      </c>
      <c r="Y5" s="32">
        <v>22</v>
      </c>
      <c r="Z5" s="1">
        <v>23</v>
      </c>
      <c r="AA5" s="33">
        <v>22</v>
      </c>
      <c r="AB5" s="32">
        <v>22</v>
      </c>
      <c r="AC5" s="26">
        <f t="shared" si="1"/>
        <v>22</v>
      </c>
      <c r="AD5" s="26">
        <f t="shared" si="2"/>
        <v>22</v>
      </c>
    </row>
    <row r="6" spans="1:30" x14ac:dyDescent="0.25">
      <c r="A6" s="41">
        <f>SummaryReportBody!A4</f>
        <v>2017</v>
      </c>
      <c r="B6" s="42">
        <v>2</v>
      </c>
      <c r="C6" s="41">
        <v>2</v>
      </c>
      <c r="D6" s="43">
        <f t="shared" si="0"/>
        <v>8</v>
      </c>
      <c r="E6" s="44">
        <f>0.00110231131*SummaryReportBody!D4</f>
        <v>14.432203730654249</v>
      </c>
      <c r="F6" s="44">
        <f>0.00110231131*SummaryReportBody!E4</f>
        <v>0.30194070478995999</v>
      </c>
      <c r="G6" s="44">
        <f>0.00110231131*SummaryReportBody!F4</f>
        <v>3.3806785566390003E-2</v>
      </c>
      <c r="H6" s="44">
        <f>0.00110231131*SummaryReportBody!G4</f>
        <v>2.1372713989589998E-2</v>
      </c>
      <c r="I6" s="45">
        <f t="shared" si="3"/>
        <v>0.35712020434594</v>
      </c>
      <c r="J6" s="44">
        <f>0.00110231131*SummaryReportBody!H4</f>
        <v>9.5625726604762011</v>
      </c>
      <c r="K6" s="37">
        <f t="shared" si="4"/>
        <v>2.85696163476752</v>
      </c>
      <c r="L6" s="44">
        <f t="shared" si="5"/>
        <v>115.457629845234</v>
      </c>
      <c r="M6" s="45">
        <f t="shared" si="6"/>
        <v>76.500581283809609</v>
      </c>
      <c r="O6" s="3">
        <v>8</v>
      </c>
      <c r="P6" s="3">
        <v>8</v>
      </c>
      <c r="Q6" s="26">
        <v>8</v>
      </c>
      <c r="R6" s="26">
        <v>8</v>
      </c>
      <c r="S6" s="26">
        <v>8</v>
      </c>
      <c r="T6" s="32">
        <v>8</v>
      </c>
      <c r="U6" s="26">
        <v>8</v>
      </c>
      <c r="V6" s="26">
        <v>8</v>
      </c>
      <c r="W6" s="26">
        <v>8</v>
      </c>
      <c r="X6" s="26">
        <v>8</v>
      </c>
      <c r="Y6" s="32">
        <v>8</v>
      </c>
      <c r="Z6" s="1">
        <v>8</v>
      </c>
      <c r="AA6" s="33">
        <v>8</v>
      </c>
      <c r="AB6" s="32">
        <v>8</v>
      </c>
      <c r="AC6" s="26">
        <f t="shared" si="1"/>
        <v>8</v>
      </c>
      <c r="AD6" s="26">
        <f t="shared" si="2"/>
        <v>8</v>
      </c>
    </row>
    <row r="7" spans="1:30" x14ac:dyDescent="0.25">
      <c r="A7" s="41">
        <f>SummaryReportBody!A5</f>
        <v>2017</v>
      </c>
      <c r="B7" s="42">
        <v>2</v>
      </c>
      <c r="C7" s="41">
        <v>5</v>
      </c>
      <c r="D7" s="43">
        <f t="shared" si="0"/>
        <v>20</v>
      </c>
      <c r="E7" s="44">
        <f>0.00110231131*SummaryReportBody!D5</f>
        <v>19.509560957956563</v>
      </c>
      <c r="F7" s="44">
        <f>0.00110231131*SummaryReportBody!E5</f>
        <v>0.46887252495373999</v>
      </c>
      <c r="G7" s="44">
        <f>0.00110231131*SummaryReportBody!F5</f>
        <v>8.1843307833569995E-2</v>
      </c>
      <c r="H7" s="44">
        <f>0.00110231131*SummaryReportBody!G5</f>
        <v>3.6498629785409999E-2</v>
      </c>
      <c r="I7" s="45">
        <f t="shared" si="3"/>
        <v>0.58721446257271992</v>
      </c>
      <c r="J7" s="44">
        <f>0.00110231131*SummaryReportBody!H5</f>
        <v>11.953065911257088</v>
      </c>
      <c r="K7" s="37">
        <f t="shared" si="4"/>
        <v>11.744289251454399</v>
      </c>
      <c r="L7" s="44">
        <f t="shared" si="5"/>
        <v>390.19121915913126</v>
      </c>
      <c r="M7" s="45">
        <f t="shared" si="6"/>
        <v>239.06131822514175</v>
      </c>
      <c r="O7" s="3">
        <v>21</v>
      </c>
      <c r="P7" s="3">
        <v>20</v>
      </c>
      <c r="Q7" s="26">
        <v>21</v>
      </c>
      <c r="R7" s="26">
        <v>20</v>
      </c>
      <c r="S7" s="26">
        <v>20</v>
      </c>
      <c r="T7" s="32">
        <v>20</v>
      </c>
      <c r="U7" s="26">
        <v>20</v>
      </c>
      <c r="V7" s="26">
        <v>20</v>
      </c>
      <c r="W7" s="26">
        <v>21</v>
      </c>
      <c r="X7" s="26">
        <v>20</v>
      </c>
      <c r="Y7" s="32">
        <v>20</v>
      </c>
      <c r="Z7" s="1">
        <v>20</v>
      </c>
      <c r="AA7" s="33">
        <v>21</v>
      </c>
      <c r="AB7" s="32">
        <v>20</v>
      </c>
      <c r="AC7" s="26">
        <f t="shared" si="1"/>
        <v>20</v>
      </c>
      <c r="AD7" s="26">
        <f t="shared" si="2"/>
        <v>20</v>
      </c>
    </row>
    <row r="8" spans="1:30" x14ac:dyDescent="0.25">
      <c r="A8" s="41">
        <f>SummaryReportBody!A6</f>
        <v>2017</v>
      </c>
      <c r="B8" s="42">
        <v>3</v>
      </c>
      <c r="C8" s="41">
        <v>2</v>
      </c>
      <c r="D8" s="43">
        <f t="shared" si="0"/>
        <v>8</v>
      </c>
      <c r="E8" s="44">
        <f>0.00110231131*SummaryReportBody!D6</f>
        <v>17.215181537228499</v>
      </c>
      <c r="F8" s="44">
        <f>0.00110231131*SummaryReportBody!E6</f>
        <v>0.35325770551570002</v>
      </c>
      <c r="G8" s="44">
        <f>0.00110231131*SummaryReportBody!F6</f>
        <v>4.0163814891159999E-2</v>
      </c>
      <c r="H8" s="44">
        <f>0.00110231131*SummaryReportBody!G6</f>
        <v>2.645877837393E-2</v>
      </c>
      <c r="I8" s="45">
        <f t="shared" si="3"/>
        <v>0.41988029878079003</v>
      </c>
      <c r="J8" s="44">
        <f>0.00110231131*SummaryReportBody!H6</f>
        <v>10.310500805112991</v>
      </c>
      <c r="K8" s="37">
        <f t="shared" si="4"/>
        <v>3.3590423902463202</v>
      </c>
      <c r="L8" s="44">
        <f t="shared" si="5"/>
        <v>137.72145229782799</v>
      </c>
      <c r="M8" s="45">
        <f t="shared" si="6"/>
        <v>82.484006440903926</v>
      </c>
      <c r="O8" s="3">
        <v>10</v>
      </c>
      <c r="P8" s="3">
        <v>8</v>
      </c>
      <c r="Q8" s="26">
        <v>9</v>
      </c>
      <c r="R8" s="26">
        <v>10</v>
      </c>
      <c r="S8" s="26">
        <v>9</v>
      </c>
      <c r="T8" s="32">
        <v>8</v>
      </c>
      <c r="U8" s="26">
        <v>9</v>
      </c>
      <c r="V8" s="26">
        <v>8</v>
      </c>
      <c r="W8" s="26">
        <v>10</v>
      </c>
      <c r="X8" s="26">
        <v>10</v>
      </c>
      <c r="Y8" s="32">
        <v>8</v>
      </c>
      <c r="Z8" s="1">
        <v>9</v>
      </c>
      <c r="AA8" s="33">
        <v>9</v>
      </c>
      <c r="AB8" s="32">
        <v>8</v>
      </c>
      <c r="AC8" s="26">
        <f t="shared" si="1"/>
        <v>8</v>
      </c>
      <c r="AD8" s="26">
        <f t="shared" si="2"/>
        <v>8</v>
      </c>
    </row>
    <row r="9" spans="1:30" x14ac:dyDescent="0.25">
      <c r="A9" s="41">
        <f>SummaryReportBody!A7</f>
        <v>2017</v>
      </c>
      <c r="B9" s="42">
        <v>3</v>
      </c>
      <c r="C9" s="41">
        <v>5</v>
      </c>
      <c r="D9" s="43">
        <f t="shared" si="0"/>
        <v>23</v>
      </c>
      <c r="E9" s="44">
        <f>0.00110231131*SummaryReportBody!D7</f>
        <v>20.897558290169261</v>
      </c>
      <c r="F9" s="44">
        <f>0.00110231131*SummaryReportBody!E7</f>
        <v>0.48647643657444001</v>
      </c>
      <c r="G9" s="44">
        <f>0.00110231131*SummaryReportBody!F7</f>
        <v>9.0133791196080004E-2</v>
      </c>
      <c r="H9" s="44">
        <f>0.00110231131*SummaryReportBody!G7</f>
        <v>3.9817689139819999E-2</v>
      </c>
      <c r="I9" s="45">
        <f t="shared" si="3"/>
        <v>0.61642791691034005</v>
      </c>
      <c r="J9" s="44">
        <f>0.00110231131*SummaryReportBody!H7</f>
        <v>12.420006084484399</v>
      </c>
      <c r="K9" s="37">
        <f t="shared" si="4"/>
        <v>14.177842088937821</v>
      </c>
      <c r="L9" s="44">
        <f t="shared" si="5"/>
        <v>480.64384067389301</v>
      </c>
      <c r="M9" s="45">
        <f t="shared" si="6"/>
        <v>285.66013994314119</v>
      </c>
      <c r="O9" s="3">
        <v>21</v>
      </c>
      <c r="P9" s="3">
        <v>23</v>
      </c>
      <c r="Q9" s="26">
        <v>22</v>
      </c>
      <c r="R9" s="26">
        <v>21</v>
      </c>
      <c r="S9" s="26">
        <v>22</v>
      </c>
      <c r="T9" s="32">
        <v>23</v>
      </c>
      <c r="U9" s="26">
        <v>22</v>
      </c>
      <c r="V9" s="26">
        <v>23</v>
      </c>
      <c r="W9" s="26">
        <v>21</v>
      </c>
      <c r="X9" s="26">
        <v>21</v>
      </c>
      <c r="Y9" s="32">
        <v>23</v>
      </c>
      <c r="Z9" s="1">
        <v>22</v>
      </c>
      <c r="AA9" s="33">
        <v>22</v>
      </c>
      <c r="AB9" s="32">
        <v>23</v>
      </c>
      <c r="AC9" s="26">
        <f t="shared" si="1"/>
        <v>23</v>
      </c>
      <c r="AD9" s="26">
        <f t="shared" si="2"/>
        <v>23</v>
      </c>
    </row>
    <row r="10" spans="1:30" x14ac:dyDescent="0.25">
      <c r="A10" s="41">
        <f>SummaryReportBody!A8</f>
        <v>2017</v>
      </c>
      <c r="B10" s="42">
        <v>4</v>
      </c>
      <c r="C10" s="41">
        <v>2</v>
      </c>
      <c r="D10" s="43">
        <f t="shared" si="0"/>
        <v>10</v>
      </c>
      <c r="E10" s="44">
        <f>0.00110231131*SummaryReportBody!D8</f>
        <v>17.258448358457311</v>
      </c>
      <c r="F10" s="44">
        <f>0.00110231131*SummaryReportBody!E8</f>
        <v>0.33554135814138003</v>
      </c>
      <c r="G10" s="44">
        <f>0.00110231131*SummaryReportBody!F8</f>
        <v>4.2756451092279997E-2</v>
      </c>
      <c r="H10" s="44">
        <f>0.00110231131*SummaryReportBody!G8</f>
        <v>2.780359817213E-2</v>
      </c>
      <c r="I10" s="45">
        <f t="shared" si="3"/>
        <v>0.40610140740579004</v>
      </c>
      <c r="J10" s="44">
        <f>0.00110231131*SummaryReportBody!H8</f>
        <v>10.96869088831399</v>
      </c>
      <c r="K10" s="37">
        <f t="shared" si="4"/>
        <v>4.0610140740579004</v>
      </c>
      <c r="L10" s="44">
        <f t="shared" si="5"/>
        <v>172.58448358457312</v>
      </c>
      <c r="M10" s="45">
        <f t="shared" si="6"/>
        <v>109.68690888313989</v>
      </c>
      <c r="O10" s="3">
        <v>8</v>
      </c>
      <c r="P10" s="3">
        <v>8</v>
      </c>
      <c r="Q10" s="26">
        <v>9</v>
      </c>
      <c r="R10" s="26">
        <v>8</v>
      </c>
      <c r="S10" s="26">
        <v>8</v>
      </c>
      <c r="T10" s="32">
        <v>10</v>
      </c>
      <c r="U10" s="26">
        <v>9</v>
      </c>
      <c r="V10" s="26">
        <v>8</v>
      </c>
      <c r="W10" s="26">
        <v>8</v>
      </c>
      <c r="X10" s="26">
        <v>8</v>
      </c>
      <c r="Y10" s="32">
        <v>10</v>
      </c>
      <c r="Z10" s="1">
        <v>9</v>
      </c>
      <c r="AA10" s="33">
        <v>9</v>
      </c>
      <c r="AB10" s="32">
        <v>10</v>
      </c>
      <c r="AC10" s="26">
        <f t="shared" si="1"/>
        <v>10</v>
      </c>
      <c r="AD10" s="26">
        <f t="shared" si="2"/>
        <v>10</v>
      </c>
    </row>
    <row r="11" spans="1:30" x14ac:dyDescent="0.25">
      <c r="A11" s="41">
        <f>SummaryReportBody!A9</f>
        <v>2017</v>
      </c>
      <c r="B11" s="42">
        <v>4</v>
      </c>
      <c r="C11" s="41">
        <v>5</v>
      </c>
      <c r="D11" s="43">
        <f t="shared" si="0"/>
        <v>20</v>
      </c>
      <c r="E11" s="44">
        <f>0.00110231131*SummaryReportBody!D9</f>
        <v>20.594021438602418</v>
      </c>
      <c r="F11" s="44">
        <f>0.00110231131*SummaryReportBody!E9</f>
        <v>0.45583548909036997</v>
      </c>
      <c r="G11" s="44">
        <f>0.00110231131*SummaryReportBody!F9</f>
        <v>9.2139997780279995E-2</v>
      </c>
      <c r="H11" s="44">
        <f>0.00110231131*SummaryReportBody!G9</f>
        <v>4.081969012061E-2</v>
      </c>
      <c r="I11" s="45">
        <f t="shared" si="3"/>
        <v>0.58879517699126005</v>
      </c>
      <c r="J11" s="44">
        <f>0.00110231131*SummaryReportBody!H9</f>
        <v>12.98609585311228</v>
      </c>
      <c r="K11" s="37">
        <f t="shared" si="4"/>
        <v>11.775903539825201</v>
      </c>
      <c r="L11" s="44">
        <f t="shared" si="5"/>
        <v>411.88042877204839</v>
      </c>
      <c r="M11" s="45">
        <f t="shared" si="6"/>
        <v>259.72191706224561</v>
      </c>
      <c r="O11" s="3">
        <v>22</v>
      </c>
      <c r="P11" s="3">
        <v>22</v>
      </c>
      <c r="Q11" s="26">
        <v>21</v>
      </c>
      <c r="R11" s="26">
        <v>22</v>
      </c>
      <c r="S11" s="26">
        <v>22</v>
      </c>
      <c r="T11" s="32">
        <v>20</v>
      </c>
      <c r="U11" s="26">
        <v>21</v>
      </c>
      <c r="V11" s="26">
        <v>22</v>
      </c>
      <c r="W11" s="26">
        <v>22</v>
      </c>
      <c r="X11" s="26">
        <v>22</v>
      </c>
      <c r="Y11" s="32">
        <v>20</v>
      </c>
      <c r="Z11" s="1">
        <v>21</v>
      </c>
      <c r="AA11" s="33">
        <v>21</v>
      </c>
      <c r="AB11" s="32">
        <v>20</v>
      </c>
      <c r="AC11" s="26">
        <f t="shared" si="1"/>
        <v>20</v>
      </c>
      <c r="AD11" s="26">
        <f t="shared" si="2"/>
        <v>20</v>
      </c>
    </row>
    <row r="12" spans="1:30" x14ac:dyDescent="0.25">
      <c r="A12" s="41">
        <f>SummaryReportBody!A10</f>
        <v>2017</v>
      </c>
      <c r="B12" s="42">
        <v>5</v>
      </c>
      <c r="C12" s="41">
        <v>2</v>
      </c>
      <c r="D12" s="43">
        <f t="shared" si="0"/>
        <v>8</v>
      </c>
      <c r="E12" s="44">
        <f>0.00110231131*SummaryReportBody!D10</f>
        <v>16.841244471537202</v>
      </c>
      <c r="F12" s="44">
        <f>0.00110231131*SummaryReportBody!E10</f>
        <v>0.34908986645258999</v>
      </c>
      <c r="G12" s="44">
        <f>0.00110231131*SummaryReportBody!F10</f>
        <v>4.3154385475190002E-2</v>
      </c>
      <c r="H12" s="44">
        <f>0.00110231131*SummaryReportBody!G10</f>
        <v>2.7932568595399998E-2</v>
      </c>
      <c r="I12" s="45">
        <f t="shared" si="3"/>
        <v>0.42017682052318001</v>
      </c>
      <c r="J12" s="44">
        <f>0.00110231131*SummaryReportBody!H10</f>
        <v>11.28504762041613</v>
      </c>
      <c r="K12" s="37">
        <f t="shared" si="4"/>
        <v>3.36141456418544</v>
      </c>
      <c r="L12" s="44">
        <f t="shared" si="5"/>
        <v>134.72995577229761</v>
      </c>
      <c r="M12" s="45">
        <f t="shared" si="6"/>
        <v>90.280380963329037</v>
      </c>
      <c r="O12" s="3">
        <v>9</v>
      </c>
      <c r="P12" s="3">
        <v>10</v>
      </c>
      <c r="Q12" s="26">
        <v>9</v>
      </c>
      <c r="R12" s="26">
        <v>9</v>
      </c>
      <c r="S12" s="26">
        <v>10</v>
      </c>
      <c r="T12" s="32">
        <v>8</v>
      </c>
      <c r="U12" s="26">
        <v>8</v>
      </c>
      <c r="V12" s="26">
        <v>10</v>
      </c>
      <c r="W12" s="26">
        <v>8</v>
      </c>
      <c r="X12" s="26">
        <v>8</v>
      </c>
      <c r="Y12" s="32">
        <v>8</v>
      </c>
      <c r="Z12" s="1">
        <v>8</v>
      </c>
      <c r="AA12" s="33">
        <v>8</v>
      </c>
      <c r="AB12" s="32">
        <v>8</v>
      </c>
      <c r="AC12" s="26">
        <f t="shared" si="1"/>
        <v>8</v>
      </c>
      <c r="AD12" s="26">
        <f t="shared" si="2"/>
        <v>8</v>
      </c>
    </row>
    <row r="13" spans="1:30" x14ac:dyDescent="0.25">
      <c r="A13" s="41">
        <f>SummaryReportBody!A11</f>
        <v>2017</v>
      </c>
      <c r="B13" s="42">
        <v>5</v>
      </c>
      <c r="C13" s="41">
        <v>5</v>
      </c>
      <c r="D13" s="43">
        <f t="shared" si="0"/>
        <v>23</v>
      </c>
      <c r="E13" s="44">
        <f>0.00110231131*SummaryReportBody!D11</f>
        <v>20.416946149764019</v>
      </c>
      <c r="F13" s="44">
        <f>0.00110231131*SummaryReportBody!E11</f>
        <v>0.48016790894730998</v>
      </c>
      <c r="G13" s="44">
        <f>0.00110231131*SummaryReportBody!F11</f>
        <v>9.4115339647799987E-2</v>
      </c>
      <c r="H13" s="44">
        <f>0.00110231131*SummaryReportBody!G11</f>
        <v>4.1726892328739995E-2</v>
      </c>
      <c r="I13" s="45">
        <f t="shared" si="3"/>
        <v>0.61601014092384987</v>
      </c>
      <c r="J13" s="44">
        <f>0.00110231131*SummaryReportBody!H11</f>
        <v>13.44183103187344</v>
      </c>
      <c r="K13" s="37">
        <f t="shared" si="4"/>
        <v>14.168233241248547</v>
      </c>
      <c r="L13" s="44">
        <f t="shared" si="5"/>
        <v>469.58976144457245</v>
      </c>
      <c r="M13" s="45">
        <f t="shared" si="6"/>
        <v>309.16211373308909</v>
      </c>
      <c r="O13" s="3">
        <v>22</v>
      </c>
      <c r="P13" s="3">
        <v>21</v>
      </c>
      <c r="Q13" s="26">
        <v>22</v>
      </c>
      <c r="R13" s="26">
        <v>22</v>
      </c>
      <c r="S13" s="26">
        <v>21</v>
      </c>
      <c r="T13" s="32">
        <v>23</v>
      </c>
      <c r="U13" s="26">
        <v>23</v>
      </c>
      <c r="V13" s="26">
        <v>21</v>
      </c>
      <c r="W13" s="26">
        <v>23</v>
      </c>
      <c r="X13" s="26">
        <v>23</v>
      </c>
      <c r="Y13" s="32">
        <v>23</v>
      </c>
      <c r="Z13" s="1">
        <v>23</v>
      </c>
      <c r="AA13" s="33">
        <v>23</v>
      </c>
      <c r="AB13" s="32">
        <v>23</v>
      </c>
      <c r="AC13" s="26">
        <f t="shared" si="1"/>
        <v>23</v>
      </c>
      <c r="AD13" s="26">
        <f t="shared" si="2"/>
        <v>23</v>
      </c>
    </row>
    <row r="14" spans="1:30" x14ac:dyDescent="0.25">
      <c r="A14" s="41">
        <f>SummaryReportBody!A12</f>
        <v>2017</v>
      </c>
      <c r="B14" s="42">
        <v>6</v>
      </c>
      <c r="C14" s="41">
        <v>2</v>
      </c>
      <c r="D14" s="43">
        <f t="shared" si="0"/>
        <v>8</v>
      </c>
      <c r="E14" s="44">
        <f>0.00110231131*SummaryReportBody!D12</f>
        <v>16.256932394643709</v>
      </c>
      <c r="F14" s="44">
        <f>0.00110231131*SummaryReportBody!E12</f>
        <v>0.35129228444997002</v>
      </c>
      <c r="G14" s="44">
        <f>0.00110231131*SummaryReportBody!F12</f>
        <v>4.3765065940929999E-2</v>
      </c>
      <c r="H14" s="44">
        <f>0.00110231131*SummaryReportBody!G12</f>
        <v>2.8404357836079999E-2</v>
      </c>
      <c r="I14" s="45">
        <f t="shared" si="3"/>
        <v>0.42346170822697998</v>
      </c>
      <c r="J14" s="44">
        <f>0.00110231131*SummaryReportBody!H12</f>
        <v>11.682902636911809</v>
      </c>
      <c r="K14" s="37">
        <f t="shared" si="4"/>
        <v>3.3876936658158399</v>
      </c>
      <c r="L14" s="44">
        <f t="shared" si="5"/>
        <v>130.05545915714967</v>
      </c>
      <c r="M14" s="45">
        <f t="shared" si="6"/>
        <v>93.463221095294472</v>
      </c>
      <c r="O14" s="3">
        <v>9</v>
      </c>
      <c r="P14" s="3">
        <v>8</v>
      </c>
      <c r="Q14" s="26">
        <v>9</v>
      </c>
      <c r="R14" s="26">
        <v>9</v>
      </c>
      <c r="S14" s="26">
        <v>8</v>
      </c>
      <c r="T14" s="32">
        <v>8</v>
      </c>
      <c r="U14" s="26">
        <v>9</v>
      </c>
      <c r="V14" s="26">
        <v>8</v>
      </c>
      <c r="W14" s="26">
        <v>10</v>
      </c>
      <c r="X14" s="26">
        <v>10</v>
      </c>
      <c r="Y14" s="32">
        <v>8</v>
      </c>
      <c r="Z14" s="1">
        <v>9</v>
      </c>
      <c r="AA14" s="33">
        <v>9</v>
      </c>
      <c r="AB14" s="32">
        <v>8</v>
      </c>
      <c r="AC14" s="26">
        <f t="shared" si="1"/>
        <v>8</v>
      </c>
      <c r="AD14" s="26">
        <f t="shared" si="2"/>
        <v>8</v>
      </c>
    </row>
    <row r="15" spans="1:30" x14ac:dyDescent="0.25">
      <c r="A15" s="41">
        <f>SummaryReportBody!A13</f>
        <v>2017</v>
      </c>
      <c r="B15" s="42">
        <v>6</v>
      </c>
      <c r="C15" s="41">
        <v>5</v>
      </c>
      <c r="D15" s="43">
        <f t="shared" si="0"/>
        <v>22</v>
      </c>
      <c r="E15" s="44">
        <f>0.00110231131*SummaryReportBody!D13</f>
        <v>19.50246207312016</v>
      </c>
      <c r="F15" s="44">
        <f>0.00110231131*SummaryReportBody!E13</f>
        <v>0.47610258483603002</v>
      </c>
      <c r="G15" s="44">
        <f>0.00110231131*SummaryReportBody!F13</f>
        <v>9.476790794331999E-2</v>
      </c>
      <c r="H15" s="44">
        <f>0.00110231131*SummaryReportBody!G13</f>
        <v>4.1994753977070004E-2</v>
      </c>
      <c r="I15" s="45">
        <f t="shared" si="3"/>
        <v>0.61286524675641996</v>
      </c>
      <c r="J15" s="44">
        <f>0.00110231131*SummaryReportBody!H13</f>
        <v>13.850684910620298</v>
      </c>
      <c r="K15" s="37">
        <f t="shared" si="4"/>
        <v>13.483035428641239</v>
      </c>
      <c r="L15" s="44">
        <f t="shared" si="5"/>
        <v>429.05416560864353</v>
      </c>
      <c r="M15" s="45">
        <f t="shared" si="6"/>
        <v>304.71506803364656</v>
      </c>
      <c r="O15" s="3">
        <v>21</v>
      </c>
      <c r="P15" s="3">
        <v>22</v>
      </c>
      <c r="Q15" s="26">
        <v>21</v>
      </c>
      <c r="R15" s="26">
        <v>22</v>
      </c>
      <c r="S15" s="26">
        <v>22</v>
      </c>
      <c r="T15" s="32">
        <v>22</v>
      </c>
      <c r="U15" s="26">
        <v>21</v>
      </c>
      <c r="V15" s="26">
        <v>22</v>
      </c>
      <c r="W15" s="26">
        <v>20</v>
      </c>
      <c r="X15" s="26">
        <v>20</v>
      </c>
      <c r="Y15" s="32">
        <v>22</v>
      </c>
      <c r="Z15" s="1">
        <v>21</v>
      </c>
      <c r="AA15" s="33">
        <v>21</v>
      </c>
      <c r="AB15" s="32">
        <v>22</v>
      </c>
      <c r="AC15" s="26">
        <f t="shared" si="1"/>
        <v>22</v>
      </c>
      <c r="AD15" s="26">
        <f t="shared" si="2"/>
        <v>22</v>
      </c>
    </row>
    <row r="16" spans="1:30" x14ac:dyDescent="0.25">
      <c r="A16" s="41">
        <f>SummaryReportBody!A14</f>
        <v>2017</v>
      </c>
      <c r="B16" s="42">
        <v>7</v>
      </c>
      <c r="C16" s="41">
        <v>2</v>
      </c>
      <c r="D16" s="43">
        <f t="shared" si="0"/>
        <v>10</v>
      </c>
      <c r="E16" s="44">
        <f>0.00110231131*SummaryReportBody!D14</f>
        <v>15.974701016076549</v>
      </c>
      <c r="F16" s="44">
        <f>0.00110231131*SummaryReportBody!E14</f>
        <v>0.35032114818585997</v>
      </c>
      <c r="G16" s="44">
        <f>0.00110231131*SummaryReportBody!F14</f>
        <v>4.3287765143700002E-2</v>
      </c>
      <c r="H16" s="44">
        <f>0.00110231131*SummaryReportBody!G14</f>
        <v>2.8171770149669997E-2</v>
      </c>
      <c r="I16" s="45">
        <f t="shared" si="3"/>
        <v>0.42178068347922992</v>
      </c>
      <c r="J16" s="44">
        <f>0.00110231131*SummaryReportBody!H14</f>
        <v>12.20584463393236</v>
      </c>
      <c r="K16" s="37">
        <f t="shared" si="4"/>
        <v>4.2178068347922988</v>
      </c>
      <c r="L16" s="44">
        <f t="shared" si="5"/>
        <v>159.74701016076548</v>
      </c>
      <c r="M16" s="45">
        <f t="shared" si="6"/>
        <v>122.05844633932359</v>
      </c>
      <c r="O16" s="3">
        <v>8</v>
      </c>
      <c r="P16" s="3">
        <v>9</v>
      </c>
      <c r="Q16" s="26">
        <v>9</v>
      </c>
      <c r="R16" s="26">
        <v>8</v>
      </c>
      <c r="S16" s="26">
        <v>8</v>
      </c>
      <c r="T16" s="32">
        <v>10</v>
      </c>
      <c r="U16" s="26">
        <v>9</v>
      </c>
      <c r="V16" s="26">
        <v>9</v>
      </c>
      <c r="W16" s="26">
        <v>8</v>
      </c>
      <c r="X16" s="26">
        <v>8</v>
      </c>
      <c r="Y16" s="32">
        <v>10</v>
      </c>
      <c r="Z16" s="1">
        <v>9</v>
      </c>
      <c r="AA16" s="33">
        <v>9</v>
      </c>
      <c r="AB16" s="32">
        <v>10</v>
      </c>
      <c r="AC16" s="26">
        <f t="shared" si="1"/>
        <v>10</v>
      </c>
      <c r="AD16" s="26">
        <f t="shared" si="2"/>
        <v>10</v>
      </c>
    </row>
    <row r="17" spans="1:30" x14ac:dyDescent="0.25">
      <c r="A17" s="41">
        <f>SummaryReportBody!A15</f>
        <v>2017</v>
      </c>
      <c r="B17" s="42">
        <v>7</v>
      </c>
      <c r="C17" s="41">
        <v>5</v>
      </c>
      <c r="D17" s="43">
        <f t="shared" si="0"/>
        <v>21</v>
      </c>
      <c r="E17" s="44">
        <f>0.00110231131*SummaryReportBody!D15</f>
        <v>19.11288541456258</v>
      </c>
      <c r="F17" s="44">
        <f>0.00110231131*SummaryReportBody!E15</f>
        <v>0.47352097174801</v>
      </c>
      <c r="G17" s="44">
        <f>0.00110231131*SummaryReportBody!F15</f>
        <v>9.4019438563830007E-2</v>
      </c>
      <c r="H17" s="44">
        <f>0.00110231131*SummaryReportBody!G15</f>
        <v>4.1615558886430003E-2</v>
      </c>
      <c r="I17" s="45">
        <f t="shared" si="3"/>
        <v>0.60915596919826998</v>
      </c>
      <c r="J17" s="44">
        <f>0.00110231131*SummaryReportBody!H15</f>
        <v>14.39741809264458</v>
      </c>
      <c r="K17" s="37">
        <f t="shared" si="4"/>
        <v>12.792275353163669</v>
      </c>
      <c r="L17" s="44">
        <f t="shared" si="5"/>
        <v>401.3705937058142</v>
      </c>
      <c r="M17" s="45">
        <f t="shared" si="6"/>
        <v>302.34577994553621</v>
      </c>
      <c r="O17" s="3">
        <v>23</v>
      </c>
      <c r="P17" s="3">
        <v>22</v>
      </c>
      <c r="Q17" s="26">
        <v>22</v>
      </c>
      <c r="R17" s="26">
        <v>23</v>
      </c>
      <c r="S17" s="26">
        <v>23</v>
      </c>
      <c r="T17" s="32">
        <v>21</v>
      </c>
      <c r="U17" s="26">
        <v>22</v>
      </c>
      <c r="V17" s="26">
        <v>22</v>
      </c>
      <c r="W17" s="26">
        <v>23</v>
      </c>
      <c r="X17" s="26">
        <v>23</v>
      </c>
      <c r="Y17" s="32">
        <v>21</v>
      </c>
      <c r="Z17" s="1">
        <v>22</v>
      </c>
      <c r="AA17" s="33">
        <v>22</v>
      </c>
      <c r="AB17" s="32">
        <v>21</v>
      </c>
      <c r="AC17" s="26">
        <f t="shared" si="1"/>
        <v>21</v>
      </c>
      <c r="AD17" s="26">
        <f t="shared" si="2"/>
        <v>21</v>
      </c>
    </row>
    <row r="18" spans="1:30" x14ac:dyDescent="0.25">
      <c r="A18" s="41">
        <f>SummaryReportBody!A16</f>
        <v>2017</v>
      </c>
      <c r="B18" s="42">
        <v>8</v>
      </c>
      <c r="C18" s="41">
        <v>2</v>
      </c>
      <c r="D18" s="43">
        <f t="shared" si="0"/>
        <v>8</v>
      </c>
      <c r="E18" s="44">
        <f>0.00110231131*SummaryReportBody!D16</f>
        <v>15.82487265819873</v>
      </c>
      <c r="F18" s="44">
        <f>0.00110231131*SummaryReportBody!E16</f>
        <v>0.34560435809036999</v>
      </c>
      <c r="G18" s="44">
        <f>0.00110231131*SummaryReportBody!F16</f>
        <v>4.2717870196430002E-2</v>
      </c>
      <c r="H18" s="44">
        <f>0.00110231131*SummaryReportBody!G16</f>
        <v>2.7729743314359998E-2</v>
      </c>
      <c r="I18" s="45">
        <f t="shared" si="3"/>
        <v>0.41605197160115998</v>
      </c>
      <c r="J18" s="44">
        <f>0.00110231131*SummaryReportBody!H16</f>
        <v>11.879862519471299</v>
      </c>
      <c r="K18" s="37">
        <f t="shared" si="4"/>
        <v>3.3284157728092798</v>
      </c>
      <c r="L18" s="44">
        <f t="shared" si="5"/>
        <v>126.59898126558984</v>
      </c>
      <c r="M18" s="45">
        <f t="shared" si="6"/>
        <v>95.038900155770392</v>
      </c>
      <c r="O18" s="3">
        <v>10</v>
      </c>
      <c r="P18" s="3">
        <v>9</v>
      </c>
      <c r="Q18" s="26">
        <v>8</v>
      </c>
      <c r="R18" s="26">
        <v>9</v>
      </c>
      <c r="S18" s="26">
        <v>10</v>
      </c>
      <c r="T18" s="32">
        <v>8</v>
      </c>
      <c r="U18" s="26">
        <v>8</v>
      </c>
      <c r="V18" s="26">
        <v>9</v>
      </c>
      <c r="W18" s="26">
        <v>9</v>
      </c>
      <c r="X18" s="26">
        <v>9</v>
      </c>
      <c r="Y18" s="32">
        <v>8</v>
      </c>
      <c r="Z18" s="1">
        <v>8</v>
      </c>
      <c r="AA18" s="33">
        <v>8</v>
      </c>
      <c r="AB18" s="32">
        <v>8</v>
      </c>
      <c r="AC18" s="26">
        <f t="shared" si="1"/>
        <v>8</v>
      </c>
      <c r="AD18" s="26">
        <f t="shared" si="2"/>
        <v>8</v>
      </c>
    </row>
    <row r="19" spans="1:30" x14ac:dyDescent="0.25">
      <c r="A19" s="41">
        <f>SummaryReportBody!A17</f>
        <v>2017</v>
      </c>
      <c r="B19" s="42">
        <v>8</v>
      </c>
      <c r="C19" s="41">
        <v>5</v>
      </c>
      <c r="D19" s="43">
        <f t="shared" si="0"/>
        <v>23</v>
      </c>
      <c r="E19" s="44">
        <f>0.00110231131*SummaryReportBody!D17</f>
        <v>19.136790137631237</v>
      </c>
      <c r="F19" s="44">
        <f>0.00110231131*SummaryReportBody!E17</f>
        <v>0.47276809312327994</v>
      </c>
      <c r="G19" s="44">
        <f>0.00110231131*SummaryReportBody!F17</f>
        <v>9.3643550407119996E-2</v>
      </c>
      <c r="H19" s="44">
        <f>0.00110231131*SummaryReportBody!G17</f>
        <v>4.1462337614339997E-2</v>
      </c>
      <c r="I19" s="45">
        <f t="shared" si="3"/>
        <v>0.60787398114474001</v>
      </c>
      <c r="J19" s="44">
        <f>0.00110231131*SummaryReportBody!H17</f>
        <v>14.103191362402001</v>
      </c>
      <c r="K19" s="37">
        <f t="shared" si="4"/>
        <v>13.98110156632902</v>
      </c>
      <c r="L19" s="44">
        <f t="shared" si="5"/>
        <v>440.14617316551846</v>
      </c>
      <c r="M19" s="45">
        <f t="shared" si="6"/>
        <v>324.373401335246</v>
      </c>
      <c r="O19" s="3">
        <v>21</v>
      </c>
      <c r="P19" s="3">
        <v>22</v>
      </c>
      <c r="Q19" s="26">
        <v>23</v>
      </c>
      <c r="R19" s="26">
        <v>21</v>
      </c>
      <c r="S19" s="26">
        <v>21</v>
      </c>
      <c r="T19" s="32">
        <v>23</v>
      </c>
      <c r="U19" s="26">
        <v>23</v>
      </c>
      <c r="V19" s="26">
        <v>22</v>
      </c>
      <c r="W19" s="26">
        <v>22</v>
      </c>
      <c r="X19" s="26">
        <v>22</v>
      </c>
      <c r="Y19" s="32">
        <v>23</v>
      </c>
      <c r="Z19" s="1">
        <v>23</v>
      </c>
      <c r="AA19" s="33">
        <v>23</v>
      </c>
      <c r="AB19" s="32">
        <v>23</v>
      </c>
      <c r="AC19" s="26">
        <f t="shared" si="1"/>
        <v>23</v>
      </c>
      <c r="AD19" s="26">
        <f t="shared" si="2"/>
        <v>23</v>
      </c>
    </row>
    <row r="20" spans="1:30" x14ac:dyDescent="0.25">
      <c r="A20" s="41">
        <f>SummaryReportBody!A18</f>
        <v>2017</v>
      </c>
      <c r="B20" s="42">
        <v>9</v>
      </c>
      <c r="C20" s="41">
        <v>2</v>
      </c>
      <c r="D20" s="43">
        <f t="shared" si="0"/>
        <v>9</v>
      </c>
      <c r="E20" s="44">
        <f>0.00110231131*SummaryReportBody!D18</f>
        <v>15.84887658928529</v>
      </c>
      <c r="F20" s="44">
        <f>0.00110231131*SummaryReportBody!E18</f>
        <v>0.32954257999236003</v>
      </c>
      <c r="G20" s="44">
        <f>0.00110231131*SummaryReportBody!F18</f>
        <v>4.0449313520449996E-2</v>
      </c>
      <c r="H20" s="44">
        <f>0.00110231131*SummaryReportBody!G18</f>
        <v>2.6275794696469998E-2</v>
      </c>
      <c r="I20" s="45">
        <f t="shared" si="3"/>
        <v>0.39626768820928004</v>
      </c>
      <c r="J20" s="44">
        <f>0.00110231131*SummaryReportBody!H18</f>
        <v>11.29826543533434</v>
      </c>
      <c r="K20" s="37">
        <f t="shared" si="4"/>
        <v>3.5664091938835205</v>
      </c>
      <c r="L20" s="44">
        <f t="shared" si="5"/>
        <v>142.6398893035676</v>
      </c>
      <c r="M20" s="45">
        <f t="shared" si="6"/>
        <v>101.68438891800906</v>
      </c>
      <c r="O20" s="3">
        <v>8</v>
      </c>
      <c r="P20" s="3">
        <v>8</v>
      </c>
      <c r="Q20" s="26">
        <v>10</v>
      </c>
      <c r="R20" s="26">
        <v>8</v>
      </c>
      <c r="S20" s="26">
        <v>8</v>
      </c>
      <c r="T20" s="32">
        <v>9</v>
      </c>
      <c r="U20" s="26">
        <v>10</v>
      </c>
      <c r="V20" s="26">
        <v>8</v>
      </c>
      <c r="W20" s="26">
        <v>9</v>
      </c>
      <c r="X20" s="26">
        <v>9</v>
      </c>
      <c r="Y20" s="32">
        <v>9</v>
      </c>
      <c r="Z20" s="1">
        <v>10</v>
      </c>
      <c r="AA20" s="33">
        <v>10</v>
      </c>
      <c r="AB20" s="32">
        <v>9</v>
      </c>
      <c r="AC20" s="26">
        <f t="shared" si="1"/>
        <v>9</v>
      </c>
      <c r="AD20" s="26">
        <f t="shared" si="2"/>
        <v>9</v>
      </c>
    </row>
    <row r="21" spans="1:30" x14ac:dyDescent="0.25">
      <c r="A21" s="41">
        <f>SummaryReportBody!A19</f>
        <v>2017</v>
      </c>
      <c r="B21" s="42">
        <v>9</v>
      </c>
      <c r="C21" s="41">
        <v>5</v>
      </c>
      <c r="D21" s="43">
        <f t="shared" si="0"/>
        <v>21</v>
      </c>
      <c r="E21" s="44">
        <f>0.00110231131*SummaryReportBody!D19</f>
        <v>19.878711787939839</v>
      </c>
      <c r="F21" s="44">
        <f>0.00110231131*SummaryReportBody!E19</f>
        <v>0.47147838889058002</v>
      </c>
      <c r="G21" s="44">
        <f>0.00110231131*SummaryReportBody!F19</f>
        <v>9.2918229565139995E-2</v>
      </c>
      <c r="H21" s="44">
        <f>0.00110231131*SummaryReportBody!G19</f>
        <v>4.1177941296360002E-2</v>
      </c>
      <c r="I21" s="45">
        <f t="shared" si="3"/>
        <v>0.60557455975207997</v>
      </c>
      <c r="J21" s="44">
        <f>0.00110231131*SummaryReportBody!H19</f>
        <v>13.59667821314569</v>
      </c>
      <c r="K21" s="37">
        <f t="shared" si="4"/>
        <v>12.71706575479368</v>
      </c>
      <c r="L21" s="44">
        <f t="shared" si="5"/>
        <v>417.4529475467366</v>
      </c>
      <c r="M21" s="45">
        <f t="shared" si="6"/>
        <v>285.53024247605947</v>
      </c>
      <c r="O21" s="3">
        <v>22</v>
      </c>
      <c r="P21" s="3">
        <v>22</v>
      </c>
      <c r="Q21" s="26">
        <v>20</v>
      </c>
      <c r="R21" s="26">
        <v>22</v>
      </c>
      <c r="S21" s="26">
        <v>22</v>
      </c>
      <c r="T21" s="32">
        <v>21</v>
      </c>
      <c r="U21" s="26">
        <v>20</v>
      </c>
      <c r="V21" s="26">
        <v>22</v>
      </c>
      <c r="W21" s="26">
        <v>21</v>
      </c>
      <c r="X21" s="26">
        <v>21</v>
      </c>
      <c r="Y21" s="32">
        <v>21</v>
      </c>
      <c r="Z21" s="1">
        <v>20</v>
      </c>
      <c r="AA21" s="33">
        <v>20</v>
      </c>
      <c r="AB21" s="32">
        <v>21</v>
      </c>
      <c r="AC21" s="26">
        <f t="shared" si="1"/>
        <v>21</v>
      </c>
      <c r="AD21" s="26">
        <f t="shared" si="2"/>
        <v>21</v>
      </c>
    </row>
    <row r="22" spans="1:30" x14ac:dyDescent="0.25">
      <c r="A22" s="41">
        <f>SummaryReportBody!A20</f>
        <v>2017</v>
      </c>
      <c r="B22" s="42">
        <v>10</v>
      </c>
      <c r="C22" s="41">
        <v>2</v>
      </c>
      <c r="D22" s="43">
        <f t="shared" si="0"/>
        <v>9</v>
      </c>
      <c r="E22" s="44">
        <f>0.00110231131*SummaryReportBody!D20</f>
        <v>16.966016191027411</v>
      </c>
      <c r="F22" s="44">
        <f>0.00110231131*SummaryReportBody!E20</f>
        <v>0.34440283876247002</v>
      </c>
      <c r="G22" s="44">
        <f>0.00110231131*SummaryReportBody!F20</f>
        <v>4.2473157085609996E-2</v>
      </c>
      <c r="H22" s="44">
        <f>0.00110231131*SummaryReportBody!G20</f>
        <v>2.781682590785E-2</v>
      </c>
      <c r="I22" s="45">
        <f t="shared" si="3"/>
        <v>0.41469282175593003</v>
      </c>
      <c r="J22" s="44">
        <f>0.00110231131*SummaryReportBody!H20</f>
        <v>10.63419893053973</v>
      </c>
      <c r="K22" s="37">
        <f t="shared" si="4"/>
        <v>3.7322353958033703</v>
      </c>
      <c r="L22" s="44">
        <f t="shared" si="5"/>
        <v>152.69414571924671</v>
      </c>
      <c r="M22" s="45">
        <f t="shared" si="6"/>
        <v>95.707790374857566</v>
      </c>
      <c r="O22" s="3">
        <v>8</v>
      </c>
      <c r="P22" s="3">
        <v>10</v>
      </c>
      <c r="Q22" s="26">
        <v>8</v>
      </c>
      <c r="R22" s="26">
        <v>8</v>
      </c>
      <c r="S22" s="26">
        <v>9</v>
      </c>
      <c r="T22" s="32">
        <v>9</v>
      </c>
      <c r="U22" s="26">
        <v>8</v>
      </c>
      <c r="V22" s="26">
        <v>10</v>
      </c>
      <c r="W22" s="26">
        <v>8</v>
      </c>
      <c r="X22" s="26">
        <v>8</v>
      </c>
      <c r="Y22" s="32">
        <v>9</v>
      </c>
      <c r="Z22" s="1">
        <v>8</v>
      </c>
      <c r="AA22" s="33">
        <v>8</v>
      </c>
      <c r="AB22" s="32">
        <v>9</v>
      </c>
      <c r="AC22" s="26">
        <f t="shared" si="1"/>
        <v>9</v>
      </c>
      <c r="AD22" s="26">
        <f t="shared" si="2"/>
        <v>9</v>
      </c>
    </row>
    <row r="23" spans="1:30" x14ac:dyDescent="0.25">
      <c r="A23" s="41">
        <f>SummaryReportBody!A21</f>
        <v>2017</v>
      </c>
      <c r="B23" s="42">
        <v>10</v>
      </c>
      <c r="C23" s="41">
        <v>5</v>
      </c>
      <c r="D23" s="43">
        <f t="shared" si="0"/>
        <v>22</v>
      </c>
      <c r="E23" s="44">
        <f>0.00110231131*SummaryReportBody!D21</f>
        <v>20.551247350529177</v>
      </c>
      <c r="F23" s="44">
        <f>0.00110231131*SummaryReportBody!E21</f>
        <v>0.47502011512960995</v>
      </c>
      <c r="G23" s="44">
        <f>0.00110231131*SummaryReportBody!F21</f>
        <v>9.4267458608580004E-2</v>
      </c>
      <c r="H23" s="44">
        <f>0.00110231131*SummaryReportBody!G21</f>
        <v>4.1696027612059997E-2</v>
      </c>
      <c r="I23" s="45">
        <f t="shared" si="3"/>
        <v>0.61098360135024998</v>
      </c>
      <c r="J23" s="44">
        <f>0.00110231131*SummaryReportBody!H21</f>
        <v>12.746973665256601</v>
      </c>
      <c r="K23" s="37">
        <f t="shared" si="4"/>
        <v>13.441639229705499</v>
      </c>
      <c r="L23" s="44">
        <f t="shared" si="5"/>
        <v>452.12744171164189</v>
      </c>
      <c r="M23" s="45">
        <f t="shared" si="6"/>
        <v>280.43342063564523</v>
      </c>
      <c r="O23" s="3">
        <v>23</v>
      </c>
      <c r="P23" s="3">
        <v>21</v>
      </c>
      <c r="Q23" s="26">
        <v>23</v>
      </c>
      <c r="R23" s="26">
        <v>23</v>
      </c>
      <c r="S23" s="26">
        <v>22</v>
      </c>
      <c r="T23" s="32">
        <v>22</v>
      </c>
      <c r="U23" s="26">
        <v>23</v>
      </c>
      <c r="V23" s="26">
        <v>21</v>
      </c>
      <c r="W23" s="26">
        <v>23</v>
      </c>
      <c r="X23" s="26">
        <v>23</v>
      </c>
      <c r="Y23" s="32">
        <v>22</v>
      </c>
      <c r="Z23" s="1">
        <v>23</v>
      </c>
      <c r="AA23" s="33">
        <v>23</v>
      </c>
      <c r="AB23" s="32">
        <v>22</v>
      </c>
      <c r="AC23" s="26">
        <f t="shared" si="1"/>
        <v>22</v>
      </c>
      <c r="AD23" s="26">
        <f t="shared" si="2"/>
        <v>22</v>
      </c>
    </row>
    <row r="24" spans="1:30" x14ac:dyDescent="0.25">
      <c r="A24" s="41">
        <f>SummaryReportBody!A22</f>
        <v>2017</v>
      </c>
      <c r="B24" s="42">
        <v>11</v>
      </c>
      <c r="C24" s="41">
        <v>2</v>
      </c>
      <c r="D24" s="43">
        <f t="shared" si="0"/>
        <v>8</v>
      </c>
      <c r="E24" s="44">
        <f>0.00110231131*SummaryReportBody!D22</f>
        <v>16.760774643595891</v>
      </c>
      <c r="F24" s="44">
        <f>0.00110231131*SummaryReportBody!E22</f>
        <v>0.35744759080500998</v>
      </c>
      <c r="G24" s="44">
        <f>0.00110231131*SummaryReportBody!F22</f>
        <v>3.8821199715580006E-2</v>
      </c>
      <c r="H24" s="44">
        <f>0.00110231131*SummaryReportBody!G22</f>
        <v>2.5754401446839999E-2</v>
      </c>
      <c r="I24" s="45">
        <f t="shared" si="3"/>
        <v>0.42202319196742999</v>
      </c>
      <c r="J24" s="44">
        <f>0.00110231131*SummaryReportBody!H22</f>
        <v>10.28494151276802</v>
      </c>
      <c r="K24" s="37">
        <f t="shared" si="4"/>
        <v>3.3761855357394399</v>
      </c>
      <c r="L24" s="44">
        <f t="shared" si="5"/>
        <v>134.08619714876713</v>
      </c>
      <c r="M24" s="45">
        <f t="shared" si="6"/>
        <v>82.279532102144159</v>
      </c>
      <c r="O24" s="3">
        <v>10</v>
      </c>
      <c r="P24" s="3">
        <v>8</v>
      </c>
      <c r="Q24" s="26">
        <v>8</v>
      </c>
      <c r="R24" s="26">
        <v>9</v>
      </c>
      <c r="S24" s="26">
        <v>9</v>
      </c>
      <c r="T24" s="32">
        <v>8</v>
      </c>
      <c r="U24" s="26">
        <v>8</v>
      </c>
      <c r="V24" s="26">
        <v>8</v>
      </c>
      <c r="W24" s="26">
        <v>9</v>
      </c>
      <c r="X24" s="26">
        <v>9</v>
      </c>
      <c r="Y24" s="32">
        <v>8</v>
      </c>
      <c r="Z24" s="1">
        <v>8</v>
      </c>
      <c r="AA24" s="33">
        <v>8</v>
      </c>
      <c r="AB24" s="32">
        <v>8</v>
      </c>
      <c r="AC24" s="26">
        <f t="shared" si="1"/>
        <v>8</v>
      </c>
      <c r="AD24" s="26">
        <f t="shared" si="2"/>
        <v>8</v>
      </c>
    </row>
    <row r="25" spans="1:30" x14ac:dyDescent="0.25">
      <c r="A25" s="41">
        <f>SummaryReportBody!A23</f>
        <v>2017</v>
      </c>
      <c r="B25" s="42">
        <v>11</v>
      </c>
      <c r="C25" s="41">
        <v>5</v>
      </c>
      <c r="D25" s="43">
        <f t="shared" si="0"/>
        <v>22</v>
      </c>
      <c r="E25" s="44">
        <f>0.00110231131*SummaryReportBody!D23</f>
        <v>20.549421922999819</v>
      </c>
      <c r="F25" s="44">
        <f>0.00110231131*SummaryReportBody!E23</f>
        <v>0.49843982122187003</v>
      </c>
      <c r="G25" s="44">
        <f>0.00110231131*SummaryReportBody!F23</f>
        <v>8.9504371438069996E-2</v>
      </c>
      <c r="H25" s="44">
        <f>0.00110231131*SummaryReportBody!G23</f>
        <v>3.9489200369439995E-2</v>
      </c>
      <c r="I25" s="45">
        <f t="shared" si="3"/>
        <v>0.62743339302938006</v>
      </c>
      <c r="J25" s="44">
        <f>0.00110231131*SummaryReportBody!H23</f>
        <v>12.443778530195861</v>
      </c>
      <c r="K25" s="37">
        <f t="shared" si="4"/>
        <v>13.803534646646362</v>
      </c>
      <c r="L25" s="44">
        <f t="shared" si="5"/>
        <v>452.08728230599604</v>
      </c>
      <c r="M25" s="45">
        <f t="shared" si="6"/>
        <v>273.76312766430891</v>
      </c>
      <c r="O25" s="3">
        <v>20</v>
      </c>
      <c r="P25" s="3">
        <v>22</v>
      </c>
      <c r="Q25" s="26">
        <v>22</v>
      </c>
      <c r="R25" s="26">
        <v>22</v>
      </c>
      <c r="S25" s="26">
        <v>21</v>
      </c>
      <c r="T25" s="32">
        <v>22</v>
      </c>
      <c r="U25" s="26">
        <v>22</v>
      </c>
      <c r="V25" s="26">
        <v>22</v>
      </c>
      <c r="W25" s="26">
        <v>21</v>
      </c>
      <c r="X25" s="26">
        <v>21</v>
      </c>
      <c r="Y25" s="32">
        <v>22</v>
      </c>
      <c r="Z25" s="1">
        <v>22</v>
      </c>
      <c r="AA25" s="33">
        <v>22</v>
      </c>
      <c r="AB25" s="32">
        <v>22</v>
      </c>
      <c r="AC25" s="26">
        <f t="shared" si="1"/>
        <v>22</v>
      </c>
      <c r="AD25" s="26">
        <f t="shared" si="2"/>
        <v>22</v>
      </c>
    </row>
    <row r="26" spans="1:30" x14ac:dyDescent="0.25">
      <c r="A26" s="41">
        <f>SummaryReportBody!A24</f>
        <v>2017</v>
      </c>
      <c r="B26" s="42">
        <v>12</v>
      </c>
      <c r="C26" s="41">
        <v>2</v>
      </c>
      <c r="D26" s="43">
        <f t="shared" si="0"/>
        <v>10</v>
      </c>
      <c r="E26" s="44">
        <f>0.00110231131*SummaryReportBody!D24</f>
        <v>16.872916080096122</v>
      </c>
      <c r="F26" s="44">
        <f>0.00110231131*SummaryReportBody!E24</f>
        <v>0.41175295749216001</v>
      </c>
      <c r="G26" s="44">
        <f>0.00110231131*SummaryReportBody!F24</f>
        <v>3.8940249337060001E-2</v>
      </c>
      <c r="H26" s="44">
        <f>0.00110231131*SummaryReportBody!G24</f>
        <v>2.4904519426829998E-2</v>
      </c>
      <c r="I26" s="45">
        <f t="shared" si="3"/>
        <v>0.47559772625604996</v>
      </c>
      <c r="J26" s="44">
        <f>0.00110231131*SummaryReportBody!H24</f>
        <v>10.29590399874597</v>
      </c>
      <c r="K26" s="37">
        <f t="shared" si="4"/>
        <v>4.7559772625604992</v>
      </c>
      <c r="L26" s="44">
        <f t="shared" si="5"/>
        <v>168.72916080096121</v>
      </c>
      <c r="M26" s="45">
        <f t="shared" si="6"/>
        <v>102.9590399874597</v>
      </c>
      <c r="O26" s="3">
        <v>8</v>
      </c>
      <c r="P26" s="3">
        <v>8</v>
      </c>
      <c r="Q26" s="26">
        <v>10</v>
      </c>
      <c r="R26" s="26">
        <v>8</v>
      </c>
      <c r="S26" s="26">
        <v>8</v>
      </c>
      <c r="T26" s="32">
        <v>10</v>
      </c>
      <c r="U26" s="26">
        <v>10</v>
      </c>
      <c r="V26" s="26">
        <v>8</v>
      </c>
      <c r="W26" s="26">
        <v>9</v>
      </c>
      <c r="X26" s="26">
        <v>9</v>
      </c>
      <c r="Y26" s="32">
        <v>10</v>
      </c>
      <c r="Z26" s="1">
        <v>10</v>
      </c>
      <c r="AA26" s="33">
        <v>10</v>
      </c>
      <c r="AB26" s="32">
        <v>10</v>
      </c>
      <c r="AC26" s="26">
        <f t="shared" si="1"/>
        <v>10</v>
      </c>
      <c r="AD26" s="26">
        <f t="shared" si="2"/>
        <v>10</v>
      </c>
    </row>
    <row r="27" spans="1:30" x14ac:dyDescent="0.25">
      <c r="A27" s="41">
        <f>SummaryReportBody!A25</f>
        <v>2017</v>
      </c>
      <c r="B27" s="42">
        <v>12</v>
      </c>
      <c r="C27" s="41">
        <v>5</v>
      </c>
      <c r="D27" s="43">
        <f t="shared" si="0"/>
        <v>21</v>
      </c>
      <c r="E27" s="44">
        <f>0.00110231131*SummaryReportBody!D25</f>
        <v>21.561610464916843</v>
      </c>
      <c r="F27" s="44">
        <f>0.00110231131*SummaryReportBody!E25</f>
        <v>0.58960868273804001</v>
      </c>
      <c r="G27" s="44">
        <f>0.00110231131*SummaryReportBody!F25</f>
        <v>8.8827552293730003E-2</v>
      </c>
      <c r="H27" s="44">
        <f>0.00110231131*SummaryReportBody!G25</f>
        <v>3.9498018859919999E-2</v>
      </c>
      <c r="I27" s="45">
        <f t="shared" si="3"/>
        <v>0.71793425389168997</v>
      </c>
      <c r="J27" s="44">
        <f>0.00110231131*SummaryReportBody!H25</f>
        <v>12.660490729119241</v>
      </c>
      <c r="K27" s="37">
        <f t="shared" si="4"/>
        <v>15.076619331725489</v>
      </c>
      <c r="L27" s="44">
        <f t="shared" si="5"/>
        <v>452.79381976325368</v>
      </c>
      <c r="M27" s="45">
        <f t="shared" si="6"/>
        <v>265.87030531150407</v>
      </c>
      <c r="O27" s="3">
        <v>23</v>
      </c>
      <c r="P27" s="3">
        <v>23</v>
      </c>
      <c r="Q27" s="26">
        <v>21</v>
      </c>
      <c r="R27" s="26">
        <v>23</v>
      </c>
      <c r="S27" s="26">
        <v>23</v>
      </c>
      <c r="T27" s="32">
        <v>21</v>
      </c>
      <c r="U27" s="26">
        <v>21</v>
      </c>
      <c r="V27" s="26">
        <v>23</v>
      </c>
      <c r="W27" s="26">
        <v>22</v>
      </c>
      <c r="X27" s="26">
        <v>22</v>
      </c>
      <c r="Y27" s="32">
        <v>21</v>
      </c>
      <c r="Z27" s="1">
        <v>21</v>
      </c>
      <c r="AA27" s="33">
        <v>21</v>
      </c>
      <c r="AB27" s="32">
        <v>21</v>
      </c>
      <c r="AC27" s="26">
        <f t="shared" si="1"/>
        <v>21</v>
      </c>
      <c r="AD27" s="26">
        <f t="shared" si="2"/>
        <v>21</v>
      </c>
    </row>
    <row r="28" spans="1:30" ht="30" x14ac:dyDescent="0.25">
      <c r="A28" s="4"/>
      <c r="B28" s="5" t="s">
        <v>9</v>
      </c>
      <c r="C28" s="6" t="s">
        <v>10</v>
      </c>
      <c r="D28" s="8">
        <f>SUM(D4:D27)</f>
        <v>365</v>
      </c>
      <c r="E28" s="2" t="s">
        <v>10</v>
      </c>
      <c r="F28" s="7">
        <f>SUM(F4:F27)</f>
        <v>10.00663987402101</v>
      </c>
      <c r="G28" s="7">
        <f>SUM(G4:G27)</f>
        <v>1.5727204569198805</v>
      </c>
      <c r="H28" s="7">
        <f>SUM(H4:H27)</f>
        <v>0.79721248330688999</v>
      </c>
      <c r="I28" s="2" t="s">
        <v>10</v>
      </c>
      <c r="J28" s="7" t="s">
        <v>10</v>
      </c>
      <c r="K28" s="7"/>
      <c r="L28" s="7">
        <f>SUM(L4:L27)</f>
        <v>6941.2338326143044</v>
      </c>
      <c r="M28" s="7">
        <f>SUM(M4:M27)</f>
        <v>4534.1249992263256</v>
      </c>
      <c r="O28" s="3"/>
      <c r="P28" s="3"/>
      <c r="Z28" s="1"/>
    </row>
    <row r="29" spans="1:30" ht="60" x14ac:dyDescent="0.25">
      <c r="A29" s="4" t="s">
        <v>11</v>
      </c>
      <c r="B29" s="5" t="s">
        <v>12</v>
      </c>
      <c r="C29" s="6" t="s">
        <v>10</v>
      </c>
      <c r="D29" s="10"/>
      <c r="E29" s="12" t="s">
        <v>10</v>
      </c>
      <c r="F29" s="9">
        <f>(F28+G28+H28)</f>
        <v>12.37657281424778</v>
      </c>
      <c r="G29" s="10"/>
      <c r="H29" s="10"/>
      <c r="I29" s="12" t="s">
        <v>10</v>
      </c>
      <c r="J29" s="11" t="s">
        <v>10</v>
      </c>
      <c r="K29" s="11"/>
      <c r="L29" s="9">
        <f>L28</f>
        <v>6941.2338326143044</v>
      </c>
      <c r="M29" s="2"/>
      <c r="O29" s="34">
        <f>SUM(O4:O27)</f>
        <v>366</v>
      </c>
      <c r="P29" s="34">
        <f t="shared" ref="P29:AD29" si="7">SUM(P4:P27)</f>
        <v>365</v>
      </c>
      <c r="Q29" s="34">
        <f t="shared" si="7"/>
        <v>366</v>
      </c>
      <c r="R29" s="34">
        <f t="shared" si="7"/>
        <v>366</v>
      </c>
      <c r="S29" s="34">
        <f t="shared" si="7"/>
        <v>365</v>
      </c>
      <c r="T29" s="35">
        <f t="shared" si="7"/>
        <v>365</v>
      </c>
      <c r="U29" s="34">
        <f t="shared" si="7"/>
        <v>365</v>
      </c>
      <c r="V29" s="34">
        <f t="shared" si="7"/>
        <v>365</v>
      </c>
      <c r="W29" s="34">
        <f t="shared" si="7"/>
        <v>366</v>
      </c>
      <c r="X29" s="34">
        <f t="shared" si="7"/>
        <v>365</v>
      </c>
      <c r="Y29" s="35">
        <f t="shared" si="7"/>
        <v>365</v>
      </c>
      <c r="Z29" s="34">
        <f t="shared" si="7"/>
        <v>365</v>
      </c>
      <c r="AA29" s="36">
        <f t="shared" si="7"/>
        <v>366</v>
      </c>
      <c r="AB29" s="35">
        <f t="shared" si="7"/>
        <v>365</v>
      </c>
      <c r="AC29" s="34">
        <f t="shared" si="7"/>
        <v>365</v>
      </c>
      <c r="AD29" s="34">
        <f t="shared" si="7"/>
        <v>365</v>
      </c>
    </row>
    <row r="30" spans="1:30" ht="30" x14ac:dyDescent="0.25">
      <c r="A30" s="4" t="s">
        <v>13</v>
      </c>
      <c r="B30" s="5" t="s">
        <v>14</v>
      </c>
      <c r="C30" s="6"/>
      <c r="D30" s="10"/>
      <c r="E30" s="10"/>
      <c r="F30" s="10"/>
      <c r="G30" s="10"/>
      <c r="H30" s="10"/>
      <c r="I30" s="10"/>
      <c r="J30" s="13" t="s">
        <v>10</v>
      </c>
      <c r="K30" s="13"/>
      <c r="L30" s="13">
        <f>L28/D28</f>
        <v>19.017078993463848</v>
      </c>
      <c r="M30" s="14">
        <f>M28/D28</f>
        <v>12.422260271852947</v>
      </c>
    </row>
    <row r="31" spans="1:30" ht="30" x14ac:dyDescent="0.25">
      <c r="A31" s="4" t="s">
        <v>13</v>
      </c>
      <c r="B31" s="5" t="s">
        <v>15</v>
      </c>
      <c r="C31" s="6"/>
      <c r="D31" s="16"/>
      <c r="E31" s="15">
        <f>MAX(E4:E27)</f>
        <v>21.561610464916843</v>
      </c>
      <c r="F31" s="10"/>
      <c r="G31" s="10"/>
      <c r="H31" s="10"/>
      <c r="I31" s="10"/>
      <c r="J31" s="15">
        <f>MAX(J4:J27)</f>
        <v>14.39741809264458</v>
      </c>
      <c r="K31" s="15"/>
      <c r="L31" s="13"/>
      <c r="M31" s="14"/>
    </row>
    <row r="32" spans="1:30" ht="30" x14ac:dyDescent="0.25">
      <c r="A32" s="4" t="s">
        <v>10</v>
      </c>
      <c r="B32" s="5" t="s">
        <v>16</v>
      </c>
      <c r="C32" s="1"/>
      <c r="D32" s="18">
        <f>D4+D6+D8+D10+D12+D14+D16+D18+D20+D22+D24+D26</f>
        <v>105</v>
      </c>
      <c r="E32" s="10"/>
      <c r="F32" s="17">
        <f>F4+F6+F8+F10+F12+F14+F16+F18+F20+F22+F24+F26</f>
        <v>4.17169605038369</v>
      </c>
      <c r="G32" s="17">
        <f>G4+G6+G8+G10+G12+G14+G16+G18+G20+G22+G24+G26</f>
        <v>0.48507209196550005</v>
      </c>
      <c r="H32" s="17">
        <f>H4+H6+H8+H10+H12+H14+H16+H18+H20+H22+H24+H26</f>
        <v>0.31537016347968999</v>
      </c>
      <c r="I32" s="10"/>
      <c r="J32" s="17" t="s">
        <v>10</v>
      </c>
      <c r="K32" s="17"/>
      <c r="L32" s="17">
        <f>L4+L6+L8+L10+L12+L14+L16+L18+L20+L22+L24+L26</f>
        <v>1714.3281661636124</v>
      </c>
      <c r="M32" s="2"/>
    </row>
    <row r="33" spans="1:13" ht="30" x14ac:dyDescent="0.25">
      <c r="A33" s="4" t="s">
        <v>10</v>
      </c>
      <c r="B33" s="5" t="s">
        <v>17</v>
      </c>
      <c r="C33" s="1"/>
      <c r="D33" s="18">
        <f>D5+D7+D9+D11+D13+D15+D17+D19+D21+D23+D25+D27</f>
        <v>260</v>
      </c>
      <c r="E33" s="10"/>
      <c r="F33" s="17">
        <f t="shared" ref="F33:H33" si="8">F5+F7+F9+F11+F13+F15+F17+F19+F21+F23+F25+F27</f>
        <v>5.834943823637321</v>
      </c>
      <c r="G33" s="17">
        <f t="shared" si="8"/>
        <v>1.08764836495438</v>
      </c>
      <c r="H33" s="17">
        <f t="shared" si="8"/>
        <v>0.48184231982719994</v>
      </c>
      <c r="I33" s="10"/>
      <c r="J33" s="17" t="s">
        <v>10</v>
      </c>
      <c r="K33" s="17"/>
      <c r="L33" s="17">
        <f>L5+L7+L9+L11+L13+L15+L17+L19+L21+L23+L25+L27</f>
        <v>5226.9056664506916</v>
      </c>
      <c r="M33" s="2"/>
    </row>
    <row r="34" spans="1:13" ht="60" x14ac:dyDescent="0.25">
      <c r="A34" s="4" t="s">
        <v>18</v>
      </c>
      <c r="B34" s="5" t="s">
        <v>19</v>
      </c>
      <c r="C34" s="6"/>
      <c r="D34" s="20"/>
      <c r="E34" s="20"/>
      <c r="F34" s="19">
        <f>SUM(F33:H33)/D33</f>
        <v>2.847859426314962E-2</v>
      </c>
      <c r="G34" s="20"/>
      <c r="H34" s="20"/>
      <c r="I34" s="20"/>
      <c r="J34" s="20"/>
      <c r="K34" s="20"/>
      <c r="L34" s="19">
        <f>L33/D33</f>
        <v>20.103483332502659</v>
      </c>
      <c r="M34" s="2"/>
    </row>
    <row r="35" spans="1:13" ht="30" x14ac:dyDescent="0.25">
      <c r="A35" s="4" t="s">
        <v>18</v>
      </c>
      <c r="B35" s="5" t="s">
        <v>20</v>
      </c>
      <c r="C35" s="1"/>
      <c r="D35" s="20"/>
      <c r="E35" s="22">
        <f>MIN(E5,E7,E9,E11,E13,E15,E17,E19,E21,E23,E25,E27)</f>
        <v>19.11288541456258</v>
      </c>
      <c r="F35" s="20"/>
      <c r="G35" s="20"/>
      <c r="H35" s="20"/>
      <c r="I35" s="22">
        <f>MIN(I5,I7,I9,I11,I13,I15,I17,I19,I21,I23,I25,I27)</f>
        <v>0.58721446257271992</v>
      </c>
      <c r="J35" s="22" t="s">
        <v>10</v>
      </c>
      <c r="K35" s="22"/>
      <c r="L35" s="21" t="s">
        <v>10</v>
      </c>
      <c r="M35" s="2"/>
    </row>
    <row r="36" spans="1:13" ht="30" x14ac:dyDescent="0.25">
      <c r="A36" s="4" t="s">
        <v>18</v>
      </c>
      <c r="B36" s="5" t="s">
        <v>21</v>
      </c>
      <c r="C36" s="1"/>
      <c r="D36" s="20"/>
      <c r="E36" s="22">
        <f>MAX(E5,E7,E9,E11,E13,E15,E17,E19,E21,E23,E25,E27)</f>
        <v>21.561610464916843</v>
      </c>
      <c r="F36" s="20"/>
      <c r="G36" s="20"/>
      <c r="H36" s="20"/>
      <c r="I36" s="22">
        <f>MAX(I5,I7,I9,I11,I13,I15,I17,I19,I21,I23,I25,I27)</f>
        <v>0.71793425389168997</v>
      </c>
      <c r="J36" s="22" t="s">
        <v>10</v>
      </c>
      <c r="K36" s="22"/>
      <c r="L36" s="21" t="s">
        <v>10</v>
      </c>
      <c r="M36" s="2"/>
    </row>
    <row r="37" spans="1:13" x14ac:dyDescent="0.25">
      <c r="A37" s="23"/>
      <c r="M37" s="2"/>
    </row>
    <row r="38" spans="1:13" x14ac:dyDescent="0.25">
      <c r="A38" s="23"/>
      <c r="M38" s="2"/>
    </row>
    <row r="39" spans="1:13" x14ac:dyDescent="0.25">
      <c r="A39" s="23"/>
      <c r="M39" s="2"/>
    </row>
    <row r="40" spans="1:13" x14ac:dyDescent="0.25">
      <c r="M40" s="2"/>
    </row>
    <row r="41" spans="1:13" x14ac:dyDescent="0.25">
      <c r="M41" s="2"/>
    </row>
  </sheetData>
  <mergeCells count="6">
    <mergeCell ref="K3:M3"/>
    <mergeCell ref="A2:A3"/>
    <mergeCell ref="B2:B3"/>
    <mergeCell ref="C2:C3"/>
    <mergeCell ref="D2:D3"/>
    <mergeCell ref="E3:J3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E13" sqref="E13"/>
    </sheetView>
  </sheetViews>
  <sheetFormatPr defaultRowHeight="15" x14ac:dyDescent="0.25"/>
  <cols>
    <col min="4" max="6" width="8.85546875" style="26"/>
    <col min="7" max="7" width="9.5703125" bestFit="1" customWidth="1"/>
    <col min="8" max="8" width="9.5703125" style="26" bestFit="1" customWidth="1"/>
    <col min="9" max="9" width="8.85546875" style="26"/>
  </cols>
  <sheetData>
    <row r="1" spans="1:8" x14ac:dyDescent="0.25">
      <c r="A1" t="str">
        <f>results!A1</f>
        <v>In US Short Tons for all weekends or for all weekdays in a month (1 kilogram = 0.00110231131 US Short Tons)</v>
      </c>
      <c r="D1"/>
      <c r="E1"/>
      <c r="F1"/>
      <c r="H1"/>
    </row>
    <row r="2" spans="1:8" ht="79.900000000000006" customHeight="1" x14ac:dyDescent="0.25">
      <c r="A2" s="27" t="s">
        <v>0</v>
      </c>
      <c r="B2" s="27" t="s">
        <v>1</v>
      </c>
      <c r="C2" s="27" t="s">
        <v>25</v>
      </c>
      <c r="D2" s="27" t="s">
        <v>26</v>
      </c>
      <c r="E2" s="27" t="s">
        <v>8</v>
      </c>
      <c r="F2" s="27" t="s">
        <v>24</v>
      </c>
      <c r="G2" s="27" t="s">
        <v>27</v>
      </c>
      <c r="H2" s="27" t="s">
        <v>28</v>
      </c>
    </row>
    <row r="3" spans="1:8" x14ac:dyDescent="0.25">
      <c r="A3" s="28">
        <f>results!A4</f>
        <v>2017</v>
      </c>
      <c r="B3" s="28">
        <f>results!B4</f>
        <v>1</v>
      </c>
      <c r="C3" s="28">
        <f>results!C4</f>
        <v>2</v>
      </c>
      <c r="D3" s="28">
        <f>results!D4</f>
        <v>9</v>
      </c>
      <c r="E3" s="29">
        <f>0.00110231131*SummaryReportBody!D2</f>
        <v>15.47597790084801</v>
      </c>
      <c r="F3" s="29">
        <f>0.00110231131*SummaryReportBody!H2</f>
        <v>9.7941638574619603</v>
      </c>
      <c r="G3" s="29">
        <f>0.00110231131*D3*SummaryReportBody!D2</f>
        <v>139.28380110763209</v>
      </c>
      <c r="H3" s="29">
        <f>0.00110231131*D3*SummaryReportBody!H2</f>
        <v>88.147474717157635</v>
      </c>
    </row>
    <row r="4" spans="1:8" x14ac:dyDescent="0.25">
      <c r="A4" s="28">
        <f>results!A5</f>
        <v>2017</v>
      </c>
      <c r="B4" s="28">
        <f>results!B5</f>
        <v>1</v>
      </c>
      <c r="C4" s="28">
        <f>results!C5</f>
        <v>5</v>
      </c>
      <c r="D4" s="28">
        <f>results!D5</f>
        <v>22</v>
      </c>
      <c r="E4" s="29">
        <f>0.00110231131*SummaryReportBody!D3</f>
        <v>19.525817845156443</v>
      </c>
      <c r="F4" s="29">
        <f>0.00110231131*SummaryReportBody!H3</f>
        <v>11.96352243634375</v>
      </c>
      <c r="G4" s="29">
        <f>0.00110231131*D4*SummaryReportBody!D3</f>
        <v>429.56799259344172</v>
      </c>
      <c r="H4" s="29">
        <f>0.00110231131*D4*SummaryReportBody!H3</f>
        <v>263.19749359956251</v>
      </c>
    </row>
    <row r="5" spans="1:8" x14ac:dyDescent="0.25">
      <c r="A5" s="28">
        <f>results!A6</f>
        <v>2017</v>
      </c>
      <c r="B5" s="28">
        <f>results!B6</f>
        <v>2</v>
      </c>
      <c r="C5" s="28">
        <f>results!C6</f>
        <v>2</v>
      </c>
      <c r="D5" s="28">
        <f>results!D6</f>
        <v>8</v>
      </c>
      <c r="E5" s="29">
        <f>0.00110231131*SummaryReportBody!D4</f>
        <v>14.432203730654249</v>
      </c>
      <c r="F5" s="29">
        <f>0.00110231131*SummaryReportBody!H4</f>
        <v>9.5625726604762011</v>
      </c>
      <c r="G5" s="29">
        <f>0.00110231131*D5*SummaryReportBody!D4</f>
        <v>115.457629845234</v>
      </c>
      <c r="H5" s="29">
        <f>0.00110231131*D5*SummaryReportBody!H4</f>
        <v>76.500581283809609</v>
      </c>
    </row>
    <row r="6" spans="1:8" x14ac:dyDescent="0.25">
      <c r="A6" s="28">
        <f>results!A7</f>
        <v>2017</v>
      </c>
      <c r="B6" s="28">
        <f>results!B7</f>
        <v>2</v>
      </c>
      <c r="C6" s="28">
        <f>results!C7</f>
        <v>5</v>
      </c>
      <c r="D6" s="28">
        <f>results!D7</f>
        <v>20</v>
      </c>
      <c r="E6" s="29">
        <f>0.00110231131*SummaryReportBody!D5</f>
        <v>19.509560957956563</v>
      </c>
      <c r="F6" s="29">
        <f>0.00110231131*SummaryReportBody!H5</f>
        <v>11.953065911257088</v>
      </c>
      <c r="G6" s="29">
        <f>0.00110231131*D6*SummaryReportBody!D5</f>
        <v>390.19121915913121</v>
      </c>
      <c r="H6" s="29">
        <f>0.00110231131*D6*SummaryReportBody!H5</f>
        <v>239.06131822514175</v>
      </c>
    </row>
    <row r="7" spans="1:8" x14ac:dyDescent="0.25">
      <c r="A7" s="28">
        <f>results!A8</f>
        <v>2017</v>
      </c>
      <c r="B7" s="28">
        <f>results!B8</f>
        <v>3</v>
      </c>
      <c r="C7" s="28">
        <f>results!C8</f>
        <v>2</v>
      </c>
      <c r="D7" s="28">
        <f>results!D8</f>
        <v>8</v>
      </c>
      <c r="E7" s="29">
        <f>0.00110231131*SummaryReportBody!D6</f>
        <v>17.215181537228499</v>
      </c>
      <c r="F7" s="29">
        <f>0.00110231131*SummaryReportBody!H6</f>
        <v>10.310500805112991</v>
      </c>
      <c r="G7" s="29">
        <f>0.00110231131*D7*SummaryReportBody!D6</f>
        <v>137.72145229782799</v>
      </c>
      <c r="H7" s="29">
        <f>0.00110231131*D7*SummaryReportBody!H6</f>
        <v>82.484006440903926</v>
      </c>
    </row>
    <row r="8" spans="1:8" x14ac:dyDescent="0.25">
      <c r="A8" s="28">
        <f>results!A9</f>
        <v>2017</v>
      </c>
      <c r="B8" s="28">
        <f>results!B9</f>
        <v>3</v>
      </c>
      <c r="C8" s="28">
        <f>results!C9</f>
        <v>5</v>
      </c>
      <c r="D8" s="28">
        <f>results!D9</f>
        <v>23</v>
      </c>
      <c r="E8" s="29">
        <f>0.00110231131*SummaryReportBody!D7</f>
        <v>20.897558290169261</v>
      </c>
      <c r="F8" s="29">
        <f>0.00110231131*SummaryReportBody!H7</f>
        <v>12.420006084484399</v>
      </c>
      <c r="G8" s="29">
        <f>0.00110231131*D8*SummaryReportBody!D7</f>
        <v>480.64384067389295</v>
      </c>
      <c r="H8" s="29">
        <f>0.00110231131*D8*SummaryReportBody!H7</f>
        <v>285.66013994314119</v>
      </c>
    </row>
    <row r="9" spans="1:8" x14ac:dyDescent="0.25">
      <c r="A9" s="28">
        <f>results!A10</f>
        <v>2017</v>
      </c>
      <c r="B9" s="28">
        <f>results!B10</f>
        <v>4</v>
      </c>
      <c r="C9" s="28">
        <f>results!C10</f>
        <v>2</v>
      </c>
      <c r="D9" s="28">
        <f>results!D10</f>
        <v>10</v>
      </c>
      <c r="E9" s="29">
        <f>0.00110231131*SummaryReportBody!D8</f>
        <v>17.258448358457311</v>
      </c>
      <c r="F9" s="29">
        <f>0.00110231131*SummaryReportBody!H8</f>
        <v>10.96869088831399</v>
      </c>
      <c r="G9" s="29">
        <f>0.00110231131*D9*SummaryReportBody!D8</f>
        <v>172.58448358457309</v>
      </c>
      <c r="H9" s="29">
        <f>0.00110231131*D9*SummaryReportBody!H8</f>
        <v>109.68690888313989</v>
      </c>
    </row>
    <row r="10" spans="1:8" x14ac:dyDescent="0.25">
      <c r="A10" s="28">
        <f>results!A11</f>
        <v>2017</v>
      </c>
      <c r="B10" s="28">
        <f>results!B11</f>
        <v>4</v>
      </c>
      <c r="C10" s="28">
        <f>results!C11</f>
        <v>5</v>
      </c>
      <c r="D10" s="28">
        <f>results!D11</f>
        <v>20</v>
      </c>
      <c r="E10" s="29">
        <f>0.00110231131*SummaryReportBody!D9</f>
        <v>20.594021438602418</v>
      </c>
      <c r="F10" s="29">
        <f>0.00110231131*SummaryReportBody!H9</f>
        <v>12.98609585311228</v>
      </c>
      <c r="G10" s="29">
        <f>0.00110231131*D10*SummaryReportBody!D9</f>
        <v>411.88042877204833</v>
      </c>
      <c r="H10" s="29">
        <f>0.00110231131*D10*SummaryReportBody!H9</f>
        <v>259.72191706224561</v>
      </c>
    </row>
    <row r="11" spans="1:8" x14ac:dyDescent="0.25">
      <c r="A11" s="28">
        <f>results!A12</f>
        <v>2017</v>
      </c>
      <c r="B11" s="28">
        <f>results!B12</f>
        <v>5</v>
      </c>
      <c r="C11" s="28">
        <f>results!C12</f>
        <v>2</v>
      </c>
      <c r="D11" s="28">
        <f>results!D12</f>
        <v>8</v>
      </c>
      <c r="E11" s="29">
        <f>0.00110231131*SummaryReportBody!D10</f>
        <v>16.841244471537202</v>
      </c>
      <c r="F11" s="29">
        <f>0.00110231131*SummaryReportBody!H10</f>
        <v>11.28504762041613</v>
      </c>
      <c r="G11" s="29">
        <f>0.00110231131*D11*SummaryReportBody!D10</f>
        <v>134.72995577229761</v>
      </c>
      <c r="H11" s="29">
        <f>0.00110231131*D11*SummaryReportBody!H10</f>
        <v>90.280380963329037</v>
      </c>
    </row>
    <row r="12" spans="1:8" x14ac:dyDescent="0.25">
      <c r="A12" s="28">
        <f>results!A13</f>
        <v>2017</v>
      </c>
      <c r="B12" s="28">
        <f>results!B13</f>
        <v>5</v>
      </c>
      <c r="C12" s="28">
        <f>results!C13</f>
        <v>5</v>
      </c>
      <c r="D12" s="28">
        <f>results!D13</f>
        <v>23</v>
      </c>
      <c r="E12" s="29">
        <f>0.00110231131*SummaryReportBody!D11</f>
        <v>20.416946149764019</v>
      </c>
      <c r="F12" s="29">
        <f>0.00110231131*SummaryReportBody!H11</f>
        <v>13.44183103187344</v>
      </c>
      <c r="G12" s="29">
        <f>0.00110231131*D12*SummaryReportBody!D11</f>
        <v>469.58976144457245</v>
      </c>
      <c r="H12" s="29">
        <f>0.00110231131*D12*SummaryReportBody!H11</f>
        <v>309.16211373308914</v>
      </c>
    </row>
    <row r="13" spans="1:8" x14ac:dyDescent="0.25">
      <c r="A13" s="28">
        <f>results!A14</f>
        <v>2017</v>
      </c>
      <c r="B13" s="28">
        <f>results!B14</f>
        <v>6</v>
      </c>
      <c r="C13" s="28">
        <f>results!C14</f>
        <v>2</v>
      </c>
      <c r="D13" s="28">
        <f>results!D14</f>
        <v>8</v>
      </c>
      <c r="E13" s="29">
        <f>0.00110231131*SummaryReportBody!D12</f>
        <v>16.256932394643709</v>
      </c>
      <c r="F13" s="29">
        <f>0.00110231131*SummaryReportBody!H12</f>
        <v>11.682902636911809</v>
      </c>
      <c r="G13" s="29">
        <f>0.00110231131*D13*SummaryReportBody!D12</f>
        <v>130.05545915714967</v>
      </c>
      <c r="H13" s="29">
        <f>0.00110231131*D13*SummaryReportBody!H12</f>
        <v>93.463221095294472</v>
      </c>
    </row>
    <row r="14" spans="1:8" x14ac:dyDescent="0.25">
      <c r="A14" s="28">
        <f>results!A15</f>
        <v>2017</v>
      </c>
      <c r="B14" s="28">
        <f>results!B15</f>
        <v>6</v>
      </c>
      <c r="C14" s="28">
        <f>results!C15</f>
        <v>5</v>
      </c>
      <c r="D14" s="28">
        <f>results!D15</f>
        <v>22</v>
      </c>
      <c r="E14" s="29">
        <f>0.00110231131*SummaryReportBody!D13</f>
        <v>19.50246207312016</v>
      </c>
      <c r="F14" s="29">
        <f>0.00110231131*SummaryReportBody!H13</f>
        <v>13.850684910620298</v>
      </c>
      <c r="G14" s="29">
        <f>0.00110231131*D14*SummaryReportBody!D13</f>
        <v>429.05416560864353</v>
      </c>
      <c r="H14" s="29">
        <f>0.00110231131*D14*SummaryReportBody!H13</f>
        <v>304.71506803364656</v>
      </c>
    </row>
    <row r="15" spans="1:8" x14ac:dyDescent="0.25">
      <c r="A15" s="28">
        <f>results!A16</f>
        <v>2017</v>
      </c>
      <c r="B15" s="28">
        <f>results!B16</f>
        <v>7</v>
      </c>
      <c r="C15" s="28">
        <f>results!C16</f>
        <v>2</v>
      </c>
      <c r="D15" s="28">
        <f>results!D16</f>
        <v>10</v>
      </c>
      <c r="E15" s="29">
        <f>0.00110231131*SummaryReportBody!D14</f>
        <v>15.974701016076549</v>
      </c>
      <c r="F15" s="29">
        <f>0.00110231131*SummaryReportBody!H14</f>
        <v>12.20584463393236</v>
      </c>
      <c r="G15" s="29">
        <f>0.00110231131*D15*SummaryReportBody!D14</f>
        <v>159.74701016076548</v>
      </c>
      <c r="H15" s="29">
        <f>0.00110231131*D15*SummaryReportBody!H14</f>
        <v>122.05844633932359</v>
      </c>
    </row>
    <row r="16" spans="1:8" x14ac:dyDescent="0.25">
      <c r="A16" s="28">
        <f>results!A17</f>
        <v>2017</v>
      </c>
      <c r="B16" s="28">
        <f>results!B17</f>
        <v>7</v>
      </c>
      <c r="C16" s="28">
        <f>results!C17</f>
        <v>5</v>
      </c>
      <c r="D16" s="28">
        <f>results!D17</f>
        <v>21</v>
      </c>
      <c r="E16" s="29">
        <f>0.00110231131*SummaryReportBody!D15</f>
        <v>19.11288541456258</v>
      </c>
      <c r="F16" s="29">
        <f>0.00110231131*SummaryReportBody!H15</f>
        <v>14.39741809264458</v>
      </c>
      <c r="G16" s="29">
        <f>0.00110231131*D16*SummaryReportBody!D15</f>
        <v>401.3705937058142</v>
      </c>
      <c r="H16" s="29">
        <f>0.00110231131*D16*SummaryReportBody!H15</f>
        <v>302.34577994553621</v>
      </c>
    </row>
    <row r="17" spans="1:8" x14ac:dyDescent="0.25">
      <c r="A17" s="28">
        <f>results!A18</f>
        <v>2017</v>
      </c>
      <c r="B17" s="28">
        <f>results!B18</f>
        <v>8</v>
      </c>
      <c r="C17" s="28">
        <f>results!C18</f>
        <v>2</v>
      </c>
      <c r="D17" s="28">
        <f>results!D18</f>
        <v>8</v>
      </c>
      <c r="E17" s="29">
        <f>0.00110231131*SummaryReportBody!D16</f>
        <v>15.82487265819873</v>
      </c>
      <c r="F17" s="29">
        <f>0.00110231131*SummaryReportBody!H16</f>
        <v>11.879862519471299</v>
      </c>
      <c r="G17" s="29">
        <f>0.00110231131*D17*SummaryReportBody!D16</f>
        <v>126.59898126558984</v>
      </c>
      <c r="H17" s="29">
        <f>0.00110231131*D17*SummaryReportBody!H16</f>
        <v>95.038900155770392</v>
      </c>
    </row>
    <row r="18" spans="1:8" x14ac:dyDescent="0.25">
      <c r="A18" s="28">
        <f>results!A19</f>
        <v>2017</v>
      </c>
      <c r="B18" s="28">
        <f>results!B19</f>
        <v>8</v>
      </c>
      <c r="C18" s="28">
        <f>results!C19</f>
        <v>5</v>
      </c>
      <c r="D18" s="28">
        <f>results!D19</f>
        <v>23</v>
      </c>
      <c r="E18" s="29">
        <f>0.00110231131*SummaryReportBody!D17</f>
        <v>19.136790137631237</v>
      </c>
      <c r="F18" s="29">
        <f>0.00110231131*SummaryReportBody!H17</f>
        <v>14.103191362402001</v>
      </c>
      <c r="G18" s="29">
        <f>0.00110231131*D18*SummaryReportBody!D17</f>
        <v>440.14617316551852</v>
      </c>
      <c r="H18" s="29">
        <f>0.00110231131*D18*SummaryReportBody!H17</f>
        <v>324.373401335246</v>
      </c>
    </row>
    <row r="19" spans="1:8" x14ac:dyDescent="0.25">
      <c r="A19" s="28">
        <f>results!A20</f>
        <v>2017</v>
      </c>
      <c r="B19" s="28">
        <f>results!B20</f>
        <v>9</v>
      </c>
      <c r="C19" s="28">
        <f>results!C20</f>
        <v>2</v>
      </c>
      <c r="D19" s="28">
        <f>results!D20</f>
        <v>9</v>
      </c>
      <c r="E19" s="29">
        <f>0.00110231131*SummaryReportBody!D18</f>
        <v>15.84887658928529</v>
      </c>
      <c r="F19" s="29">
        <f>0.00110231131*SummaryReportBody!H18</f>
        <v>11.29826543533434</v>
      </c>
      <c r="G19" s="29">
        <f>0.00110231131*D19*SummaryReportBody!D18</f>
        <v>142.6398893035676</v>
      </c>
      <c r="H19" s="29">
        <f>0.00110231131*D19*SummaryReportBody!H18</f>
        <v>101.68438891800905</v>
      </c>
    </row>
    <row r="20" spans="1:8" x14ac:dyDescent="0.25">
      <c r="A20" s="28">
        <f>results!A21</f>
        <v>2017</v>
      </c>
      <c r="B20" s="28">
        <f>results!B21</f>
        <v>9</v>
      </c>
      <c r="C20" s="28">
        <f>results!C21</f>
        <v>5</v>
      </c>
      <c r="D20" s="28">
        <f>results!D21</f>
        <v>21</v>
      </c>
      <c r="E20" s="29">
        <f>0.00110231131*SummaryReportBody!D19</f>
        <v>19.878711787939839</v>
      </c>
      <c r="F20" s="29">
        <f>0.00110231131*SummaryReportBody!H19</f>
        <v>13.59667821314569</v>
      </c>
      <c r="G20" s="29">
        <f>0.00110231131*D20*SummaryReportBody!D19</f>
        <v>417.45294754673665</v>
      </c>
      <c r="H20" s="29">
        <f>0.00110231131*D20*SummaryReportBody!H19</f>
        <v>285.53024247605953</v>
      </c>
    </row>
    <row r="21" spans="1:8" x14ac:dyDescent="0.25">
      <c r="A21" s="28">
        <f>results!A22</f>
        <v>2017</v>
      </c>
      <c r="B21" s="28">
        <f>results!B22</f>
        <v>10</v>
      </c>
      <c r="C21" s="28">
        <f>results!C22</f>
        <v>2</v>
      </c>
      <c r="D21" s="28">
        <f>results!D22</f>
        <v>9</v>
      </c>
      <c r="E21" s="29">
        <f>0.00110231131*SummaryReportBody!D20</f>
        <v>16.966016191027411</v>
      </c>
      <c r="F21" s="29">
        <f>0.00110231131*SummaryReportBody!H20</f>
        <v>10.63419893053973</v>
      </c>
      <c r="G21" s="29">
        <f>0.00110231131*D21*SummaryReportBody!D20</f>
        <v>152.69414571924668</v>
      </c>
      <c r="H21" s="29">
        <f>0.00110231131*D21*SummaryReportBody!H20</f>
        <v>95.707790374857566</v>
      </c>
    </row>
    <row r="22" spans="1:8" x14ac:dyDescent="0.25">
      <c r="A22" s="28">
        <f>results!A23</f>
        <v>2017</v>
      </c>
      <c r="B22" s="28">
        <f>results!B23</f>
        <v>10</v>
      </c>
      <c r="C22" s="28">
        <f>results!C23</f>
        <v>5</v>
      </c>
      <c r="D22" s="28">
        <f>results!D23</f>
        <v>22</v>
      </c>
      <c r="E22" s="29">
        <f>0.00110231131*SummaryReportBody!D21</f>
        <v>20.551247350529177</v>
      </c>
      <c r="F22" s="29">
        <f>0.00110231131*SummaryReportBody!H21</f>
        <v>12.746973665256601</v>
      </c>
      <c r="G22" s="29">
        <f>0.00110231131*D22*SummaryReportBody!D21</f>
        <v>452.12744171164195</v>
      </c>
      <c r="H22" s="29">
        <f>0.00110231131*D22*SummaryReportBody!H21</f>
        <v>280.43342063564523</v>
      </c>
    </row>
    <row r="23" spans="1:8" x14ac:dyDescent="0.25">
      <c r="A23" s="28">
        <f>results!A24</f>
        <v>2017</v>
      </c>
      <c r="B23" s="28">
        <f>results!B24</f>
        <v>11</v>
      </c>
      <c r="C23" s="28">
        <f>results!C24</f>
        <v>2</v>
      </c>
      <c r="D23" s="28">
        <f>results!D24</f>
        <v>8</v>
      </c>
      <c r="E23" s="29">
        <f>0.00110231131*SummaryReportBody!D22</f>
        <v>16.760774643595891</v>
      </c>
      <c r="F23" s="29">
        <f>0.00110231131*SummaryReportBody!H22</f>
        <v>10.28494151276802</v>
      </c>
      <c r="G23" s="29">
        <f>0.00110231131*D23*SummaryReportBody!D22</f>
        <v>134.08619714876713</v>
      </c>
      <c r="H23" s="29">
        <f>0.00110231131*D23*SummaryReportBody!H22</f>
        <v>82.279532102144159</v>
      </c>
    </row>
    <row r="24" spans="1:8" x14ac:dyDescent="0.25">
      <c r="A24" s="28">
        <f>results!A25</f>
        <v>2017</v>
      </c>
      <c r="B24" s="28">
        <f>results!B25</f>
        <v>11</v>
      </c>
      <c r="C24" s="28">
        <f>results!C25</f>
        <v>5</v>
      </c>
      <c r="D24" s="28">
        <f>results!D25</f>
        <v>22</v>
      </c>
      <c r="E24" s="29">
        <f>0.00110231131*SummaryReportBody!D23</f>
        <v>20.549421922999819</v>
      </c>
      <c r="F24" s="29">
        <f>0.00110231131*SummaryReportBody!H23</f>
        <v>12.443778530195861</v>
      </c>
      <c r="G24" s="29">
        <f>0.00110231131*D24*SummaryReportBody!D23</f>
        <v>452.08728230599604</v>
      </c>
      <c r="H24" s="29">
        <f>0.00110231131*D24*SummaryReportBody!H23</f>
        <v>273.76312766430891</v>
      </c>
    </row>
    <row r="25" spans="1:8" x14ac:dyDescent="0.25">
      <c r="A25" s="28">
        <f>results!A26</f>
        <v>2017</v>
      </c>
      <c r="B25" s="28">
        <f>results!B26</f>
        <v>12</v>
      </c>
      <c r="C25" s="28">
        <f>results!C26</f>
        <v>2</v>
      </c>
      <c r="D25" s="28">
        <f>results!D26</f>
        <v>10</v>
      </c>
      <c r="E25" s="29">
        <f>0.00110231131*SummaryReportBody!D24</f>
        <v>16.872916080096122</v>
      </c>
      <c r="F25" s="29">
        <f>0.00110231131*SummaryReportBody!H24</f>
        <v>10.29590399874597</v>
      </c>
      <c r="G25" s="29">
        <f>0.00110231131*D25*SummaryReportBody!D24</f>
        <v>168.72916080096118</v>
      </c>
      <c r="H25" s="29">
        <f>0.00110231131*D25*SummaryReportBody!H24</f>
        <v>102.95903998745969</v>
      </c>
    </row>
    <row r="26" spans="1:8" x14ac:dyDescent="0.25">
      <c r="A26" s="28">
        <f>results!A27</f>
        <v>2017</v>
      </c>
      <c r="B26" s="28">
        <f>results!B27</f>
        <v>12</v>
      </c>
      <c r="C26" s="28">
        <f>results!C27</f>
        <v>5</v>
      </c>
      <c r="D26" s="28">
        <f>results!D27</f>
        <v>21</v>
      </c>
      <c r="E26" s="29">
        <f>0.00110231131*SummaryReportBody!D25</f>
        <v>21.561610464916843</v>
      </c>
      <c r="F26" s="29">
        <f>0.00110231131*SummaryReportBody!H25</f>
        <v>12.660490729119241</v>
      </c>
      <c r="G26" s="29">
        <f>0.00110231131*D26*SummaryReportBody!D25</f>
        <v>452.79381976325368</v>
      </c>
      <c r="H26" s="29">
        <f>0.00110231131*D26*SummaryReportBody!H25</f>
        <v>265.87030531150407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N10" sqref="N10"/>
    </sheetView>
  </sheetViews>
  <sheetFormatPr defaultRowHeight="15" x14ac:dyDescent="0.25"/>
  <cols>
    <col min="1" max="1" width="5.7109375" customWidth="1"/>
    <col min="2" max="2" width="4.28515625" customWidth="1"/>
    <col min="3" max="3" width="8.5703125" customWidth="1"/>
    <col min="4" max="4" width="9.42578125" customWidth="1"/>
    <col min="5" max="5" width="9.28515625" customWidth="1"/>
    <col min="6" max="6" width="10.140625" customWidth="1"/>
    <col min="7" max="7" width="9.42578125" customWidth="1"/>
    <col min="8" max="8" width="9.5703125" customWidth="1"/>
    <col min="9" max="9" width="9.7109375" customWidth="1"/>
    <col min="10" max="10" width="15.5703125" customWidth="1"/>
  </cols>
  <sheetData>
    <row r="1" spans="1:10" x14ac:dyDescent="0.25">
      <c r="A1" s="1" t="s">
        <v>75</v>
      </c>
      <c r="B1" s="1"/>
      <c r="C1" s="1"/>
      <c r="D1" s="1"/>
      <c r="E1" s="1"/>
      <c r="F1" s="1"/>
      <c r="G1" s="1"/>
      <c r="H1" s="1"/>
      <c r="I1" s="1"/>
      <c r="J1" s="1"/>
    </row>
    <row r="2" spans="1:10" ht="51.6" customHeight="1" x14ac:dyDescent="0.25">
      <c r="A2" s="63" t="s">
        <v>0</v>
      </c>
      <c r="B2" s="63" t="s">
        <v>1</v>
      </c>
      <c r="C2" s="63" t="s">
        <v>25</v>
      </c>
      <c r="D2" s="68" t="s">
        <v>69</v>
      </c>
      <c r="E2" s="66"/>
      <c r="F2" s="68" t="s">
        <v>70</v>
      </c>
      <c r="G2" s="66"/>
      <c r="H2" s="68" t="s">
        <v>71</v>
      </c>
      <c r="I2" s="66"/>
      <c r="J2" s="68" t="s">
        <v>72</v>
      </c>
    </row>
    <row r="3" spans="1:10" ht="36.6" customHeight="1" x14ac:dyDescent="0.25">
      <c r="A3" s="69"/>
      <c r="B3" s="69"/>
      <c r="C3" s="69"/>
      <c r="D3" s="46" t="s">
        <v>76</v>
      </c>
      <c r="E3" s="46" t="s">
        <v>77</v>
      </c>
      <c r="F3" s="46" t="s">
        <v>76</v>
      </c>
      <c r="G3" s="46" t="s">
        <v>77</v>
      </c>
      <c r="H3" s="46" t="s">
        <v>76</v>
      </c>
      <c r="I3" s="46" t="s">
        <v>77</v>
      </c>
      <c r="J3" s="66"/>
    </row>
    <row r="4" spans="1:10" x14ac:dyDescent="0.25">
      <c r="A4" s="41">
        <f>SummaryReportBody!$J$2</f>
        <v>2017</v>
      </c>
      <c r="B4" s="42">
        <v>1</v>
      </c>
      <c r="C4" s="41">
        <v>2</v>
      </c>
      <c r="D4" s="47">
        <f>results!E4</f>
        <v>15.47597790084801</v>
      </c>
      <c r="E4" s="47">
        <f>results!J4</f>
        <v>9.7941638574619603</v>
      </c>
      <c r="F4" s="47">
        <v>5.2249831671827494</v>
      </c>
      <c r="G4" s="47">
        <v>2.98840013306061</v>
      </c>
      <c r="H4" s="47">
        <f>D4+F4</f>
        <v>20.700961068030757</v>
      </c>
      <c r="I4" s="47">
        <f>E4+G4</f>
        <v>12.78256399052257</v>
      </c>
      <c r="J4" s="48"/>
    </row>
    <row r="5" spans="1:10" x14ac:dyDescent="0.25">
      <c r="A5" s="41">
        <f>A4</f>
        <v>2017</v>
      </c>
      <c r="B5" s="42">
        <v>1</v>
      </c>
      <c r="C5" s="41">
        <v>5</v>
      </c>
      <c r="D5" s="47">
        <f>results!E5</f>
        <v>19.525817845156443</v>
      </c>
      <c r="E5" s="47">
        <f>results!J5</f>
        <v>11.96352243634375</v>
      </c>
      <c r="F5" s="47">
        <v>6.9236008034403493</v>
      </c>
      <c r="G5" s="47">
        <v>3.6567204572005099</v>
      </c>
      <c r="H5" s="47">
        <f t="shared" ref="H5:I27" si="0">D5+F5</f>
        <v>26.44941864859679</v>
      </c>
      <c r="I5" s="47">
        <f t="shared" si="0"/>
        <v>15.62024289354426</v>
      </c>
      <c r="J5" s="49" t="s">
        <v>73</v>
      </c>
    </row>
    <row r="6" spans="1:10" x14ac:dyDescent="0.25">
      <c r="A6" s="41">
        <f t="shared" ref="A6:A27" si="1">A5</f>
        <v>2017</v>
      </c>
      <c r="B6" s="42">
        <v>2</v>
      </c>
      <c r="C6" s="41">
        <v>2</v>
      </c>
      <c r="D6" s="47">
        <f>results!E6</f>
        <v>14.432203730654249</v>
      </c>
      <c r="E6" s="47">
        <f>results!J6</f>
        <v>9.5625726604762011</v>
      </c>
      <c r="F6" s="47">
        <v>4.9774977434181</v>
      </c>
      <c r="G6" s="47">
        <v>2.93639859701136</v>
      </c>
      <c r="H6" s="47">
        <f t="shared" si="0"/>
        <v>19.409701474072349</v>
      </c>
      <c r="I6" s="47">
        <f t="shared" si="0"/>
        <v>12.498971257487561</v>
      </c>
      <c r="J6" s="50">
        <f>MAX(H4:H27)</f>
        <v>29.173318080511592</v>
      </c>
    </row>
    <row r="7" spans="1:10" x14ac:dyDescent="0.25">
      <c r="A7" s="41">
        <f t="shared" si="1"/>
        <v>2017</v>
      </c>
      <c r="B7" s="42">
        <v>2</v>
      </c>
      <c r="C7" s="41">
        <v>5</v>
      </c>
      <c r="D7" s="47">
        <f>results!E7</f>
        <v>19.509560957956563</v>
      </c>
      <c r="E7" s="47">
        <f>results!J7</f>
        <v>11.953065911257088</v>
      </c>
      <c r="F7" s="47">
        <v>6.8560974634385703</v>
      </c>
      <c r="G7" s="47">
        <v>3.6305152104278795</v>
      </c>
      <c r="H7" s="47">
        <f t="shared" si="0"/>
        <v>26.365658421395132</v>
      </c>
      <c r="I7" s="47">
        <f t="shared" si="0"/>
        <v>15.583581121684968</v>
      </c>
      <c r="J7" s="49"/>
    </row>
    <row r="8" spans="1:10" x14ac:dyDescent="0.25">
      <c r="A8" s="41">
        <f t="shared" si="1"/>
        <v>2017</v>
      </c>
      <c r="B8" s="42">
        <v>3</v>
      </c>
      <c r="C8" s="41">
        <v>2</v>
      </c>
      <c r="D8" s="47">
        <f>results!E8</f>
        <v>17.215181537228499</v>
      </c>
      <c r="E8" s="47">
        <f>results!J8</f>
        <v>10.310500805112991</v>
      </c>
      <c r="F8" s="47">
        <v>5.8101164660021904</v>
      </c>
      <c r="G8" s="47">
        <v>3.11383434164813</v>
      </c>
      <c r="H8" s="47">
        <f t="shared" si="0"/>
        <v>23.025298003230688</v>
      </c>
      <c r="I8" s="47">
        <f t="shared" si="0"/>
        <v>13.42433514676112</v>
      </c>
      <c r="J8" s="49"/>
    </row>
    <row r="9" spans="1:10" x14ac:dyDescent="0.25">
      <c r="A9" s="41">
        <f t="shared" si="1"/>
        <v>2017</v>
      </c>
      <c r="B9" s="42">
        <v>3</v>
      </c>
      <c r="C9" s="41">
        <v>5</v>
      </c>
      <c r="D9" s="47">
        <f>results!E9</f>
        <v>20.897558290169261</v>
      </c>
      <c r="E9" s="47">
        <f>results!J9</f>
        <v>12.420006084484399</v>
      </c>
      <c r="F9" s="47">
        <v>7.4023996417406401</v>
      </c>
      <c r="G9" s="47">
        <v>3.7652584380283498</v>
      </c>
      <c r="H9" s="47">
        <f t="shared" si="0"/>
        <v>28.299957931909901</v>
      </c>
      <c r="I9" s="47">
        <f t="shared" si="0"/>
        <v>16.18526452251275</v>
      </c>
      <c r="J9" s="49" t="s">
        <v>74</v>
      </c>
    </row>
    <row r="10" spans="1:10" x14ac:dyDescent="0.25">
      <c r="A10" s="41">
        <f t="shared" si="1"/>
        <v>2017</v>
      </c>
      <c r="B10" s="42">
        <v>4</v>
      </c>
      <c r="C10" s="41">
        <v>2</v>
      </c>
      <c r="D10" s="47">
        <f>results!E10</f>
        <v>17.258448358457311</v>
      </c>
      <c r="E10" s="47">
        <f>results!J10</f>
        <v>10.96869088831399</v>
      </c>
      <c r="F10" s="47">
        <v>5.7783754118307398</v>
      </c>
      <c r="G10" s="47">
        <v>3.30593303133052</v>
      </c>
      <c r="H10" s="47">
        <f t="shared" si="0"/>
        <v>23.036823770288052</v>
      </c>
      <c r="I10" s="47">
        <f t="shared" si="0"/>
        <v>14.27462391964451</v>
      </c>
      <c r="J10" s="50">
        <f>MAX(I4:I27)</f>
        <v>18.76632865950037</v>
      </c>
    </row>
    <row r="11" spans="1:10" x14ac:dyDescent="0.25">
      <c r="A11" s="41">
        <f t="shared" si="1"/>
        <v>2017</v>
      </c>
      <c r="B11" s="42">
        <v>4</v>
      </c>
      <c r="C11" s="41">
        <v>5</v>
      </c>
      <c r="D11" s="47">
        <f>results!E11</f>
        <v>20.594021438602418</v>
      </c>
      <c r="E11" s="47">
        <f>results!J11</f>
        <v>12.98609585311228</v>
      </c>
      <c r="F11" s="47">
        <v>7.2002533844676</v>
      </c>
      <c r="G11" s="47">
        <v>3.9205630784942502</v>
      </c>
      <c r="H11" s="47">
        <f t="shared" si="0"/>
        <v>27.794274823070019</v>
      </c>
      <c r="I11" s="47">
        <f t="shared" si="0"/>
        <v>16.906658931606529</v>
      </c>
      <c r="J11" s="49"/>
    </row>
    <row r="12" spans="1:10" x14ac:dyDescent="0.25">
      <c r="A12" s="41">
        <f t="shared" si="1"/>
        <v>2017</v>
      </c>
      <c r="B12" s="42">
        <v>5</v>
      </c>
      <c r="C12" s="41">
        <v>2</v>
      </c>
      <c r="D12" s="47">
        <f>results!E12</f>
        <v>16.841244471537202</v>
      </c>
      <c r="E12" s="47">
        <f>results!J12</f>
        <v>11.28504762041613</v>
      </c>
      <c r="F12" s="47">
        <v>5.6548812711488194</v>
      </c>
      <c r="G12" s="47">
        <v>3.4181869035843699</v>
      </c>
      <c r="H12" s="47">
        <f t="shared" si="0"/>
        <v>22.496125742686022</v>
      </c>
      <c r="I12" s="47">
        <f t="shared" si="0"/>
        <v>14.7032345240005</v>
      </c>
      <c r="J12" s="49"/>
    </row>
    <row r="13" spans="1:10" x14ac:dyDescent="0.25">
      <c r="A13" s="41">
        <f t="shared" si="1"/>
        <v>2017</v>
      </c>
      <c r="B13" s="42">
        <v>5</v>
      </c>
      <c r="C13" s="41">
        <v>5</v>
      </c>
      <c r="D13" s="47">
        <f>results!E13</f>
        <v>20.416946149764019</v>
      </c>
      <c r="E13" s="47">
        <f>results!J13</f>
        <v>13.44183103187344</v>
      </c>
      <c r="F13" s="47">
        <v>7.1206279269897506</v>
      </c>
      <c r="G13" s="47">
        <v>4.0682353154497104</v>
      </c>
      <c r="H13" s="47">
        <f t="shared" si="0"/>
        <v>27.537574076753771</v>
      </c>
      <c r="I13" s="47">
        <f t="shared" si="0"/>
        <v>17.51006634732315</v>
      </c>
      <c r="J13" s="49"/>
    </row>
    <row r="14" spans="1:10" x14ac:dyDescent="0.25">
      <c r="A14" s="41">
        <f t="shared" si="1"/>
        <v>2017</v>
      </c>
      <c r="B14" s="42">
        <v>6</v>
      </c>
      <c r="C14" s="41">
        <v>2</v>
      </c>
      <c r="D14" s="47">
        <f>results!E14</f>
        <v>16.256932394643709</v>
      </c>
      <c r="E14" s="47">
        <f>results!J14</f>
        <v>11.682902636911809</v>
      </c>
      <c r="F14" s="47">
        <v>5.4324414626586801</v>
      </c>
      <c r="G14" s="47">
        <v>3.5306502149871202</v>
      </c>
      <c r="H14" s="47">
        <f t="shared" si="0"/>
        <v>21.689373857302389</v>
      </c>
      <c r="I14" s="47">
        <f t="shared" si="0"/>
        <v>15.213552851898928</v>
      </c>
      <c r="J14" s="49"/>
    </row>
    <row r="15" spans="1:10" x14ac:dyDescent="0.25">
      <c r="A15" s="41">
        <f t="shared" si="1"/>
        <v>2017</v>
      </c>
      <c r="B15" s="42">
        <v>6</v>
      </c>
      <c r="C15" s="41">
        <v>5</v>
      </c>
      <c r="D15" s="47">
        <f>results!E15</f>
        <v>19.50246207312016</v>
      </c>
      <c r="E15" s="47">
        <f>results!J15</f>
        <v>13.850684910620298</v>
      </c>
      <c r="F15" s="47">
        <v>6.7459523127207497</v>
      </c>
      <c r="G15" s="47">
        <v>4.1813787529307298</v>
      </c>
      <c r="H15" s="47">
        <f t="shared" si="0"/>
        <v>26.24841438584091</v>
      </c>
      <c r="I15" s="47">
        <f t="shared" si="0"/>
        <v>18.032063663551028</v>
      </c>
      <c r="J15" s="49"/>
    </row>
    <row r="16" spans="1:10" x14ac:dyDescent="0.25">
      <c r="A16" s="41">
        <f t="shared" si="1"/>
        <v>2017</v>
      </c>
      <c r="B16" s="42">
        <v>7</v>
      </c>
      <c r="C16" s="41">
        <v>2</v>
      </c>
      <c r="D16" s="47">
        <f>results!E16</f>
        <v>15.974701016076549</v>
      </c>
      <c r="E16" s="47">
        <f>results!J16</f>
        <v>12.20584463393236</v>
      </c>
      <c r="F16" s="47">
        <v>5.3228816392464706</v>
      </c>
      <c r="G16" s="47">
        <v>3.7029469842966698</v>
      </c>
      <c r="H16" s="47">
        <f t="shared" si="0"/>
        <v>21.297582655323019</v>
      </c>
      <c r="I16" s="47">
        <f t="shared" si="0"/>
        <v>15.90879161822903</v>
      </c>
      <c r="J16" s="49"/>
    </row>
    <row r="17" spans="1:10" x14ac:dyDescent="0.25">
      <c r="A17" s="41">
        <f t="shared" si="1"/>
        <v>2017</v>
      </c>
      <c r="B17" s="42">
        <v>7</v>
      </c>
      <c r="C17" s="41">
        <v>5</v>
      </c>
      <c r="D17" s="47">
        <f>results!E17</f>
        <v>19.11288541456258</v>
      </c>
      <c r="E17" s="47">
        <f>results!J17</f>
        <v>14.39741809264458</v>
      </c>
      <c r="F17" s="47">
        <v>6.6220139405809002</v>
      </c>
      <c r="G17" s="47">
        <v>4.3689105668557904</v>
      </c>
      <c r="H17" s="47">
        <f t="shared" si="0"/>
        <v>25.734899355143479</v>
      </c>
      <c r="I17" s="47">
        <f t="shared" si="0"/>
        <v>18.76632865950037</v>
      </c>
      <c r="J17" s="49"/>
    </row>
    <row r="18" spans="1:10" x14ac:dyDescent="0.25">
      <c r="A18" s="41">
        <f t="shared" si="1"/>
        <v>2017</v>
      </c>
      <c r="B18" s="42">
        <v>8</v>
      </c>
      <c r="C18" s="41">
        <v>2</v>
      </c>
      <c r="D18" s="47">
        <f>results!E18</f>
        <v>15.82487265819873</v>
      </c>
      <c r="E18" s="47">
        <f>results!J18</f>
        <v>11.879862519471299</v>
      </c>
      <c r="F18" s="47">
        <v>5.2135378688510201</v>
      </c>
      <c r="G18" s="47">
        <v>3.5894166355458399</v>
      </c>
      <c r="H18" s="47">
        <f t="shared" si="0"/>
        <v>21.038410527049749</v>
      </c>
      <c r="I18" s="47">
        <f t="shared" si="0"/>
        <v>15.469279155017139</v>
      </c>
      <c r="J18" s="49"/>
    </row>
    <row r="19" spans="1:10" x14ac:dyDescent="0.25">
      <c r="A19" s="41">
        <f t="shared" si="1"/>
        <v>2017</v>
      </c>
      <c r="B19" s="42">
        <v>8</v>
      </c>
      <c r="C19" s="41">
        <v>5</v>
      </c>
      <c r="D19" s="47">
        <f>results!E19</f>
        <v>19.136790137631237</v>
      </c>
      <c r="E19" s="47">
        <f>results!J19</f>
        <v>14.103191362402001</v>
      </c>
      <c r="F19" s="47">
        <v>6.5841407285919198</v>
      </c>
      <c r="G19" s="47">
        <v>4.2655710861659104</v>
      </c>
      <c r="H19" s="47">
        <f t="shared" si="0"/>
        <v>25.720930866223156</v>
      </c>
      <c r="I19" s="47">
        <f t="shared" si="0"/>
        <v>18.36876244856791</v>
      </c>
      <c r="J19" s="49"/>
    </row>
    <row r="20" spans="1:10" x14ac:dyDescent="0.25">
      <c r="A20" s="41">
        <f t="shared" si="1"/>
        <v>2017</v>
      </c>
      <c r="B20" s="42">
        <v>9</v>
      </c>
      <c r="C20" s="41">
        <v>2</v>
      </c>
      <c r="D20" s="47">
        <f>results!E20</f>
        <v>15.84887658928529</v>
      </c>
      <c r="E20" s="47">
        <f>results!J20</f>
        <v>11.29826543533434</v>
      </c>
      <c r="F20" s="47">
        <v>5.2993583158910704</v>
      </c>
      <c r="G20" s="47">
        <v>3.43596938963729</v>
      </c>
      <c r="H20" s="47">
        <f t="shared" si="0"/>
        <v>21.148234905176359</v>
      </c>
      <c r="I20" s="47">
        <f t="shared" si="0"/>
        <v>14.73423482497163</v>
      </c>
      <c r="J20" s="49"/>
    </row>
    <row r="21" spans="1:10" x14ac:dyDescent="0.25">
      <c r="A21" s="41">
        <f t="shared" si="1"/>
        <v>2017</v>
      </c>
      <c r="B21" s="42">
        <v>9</v>
      </c>
      <c r="C21" s="41">
        <v>5</v>
      </c>
      <c r="D21" s="47">
        <f>results!E21</f>
        <v>19.878711787939839</v>
      </c>
      <c r="E21" s="47">
        <f>results!J21</f>
        <v>13.59667821314569</v>
      </c>
      <c r="F21" s="47">
        <v>6.8943366427824699</v>
      </c>
      <c r="G21" s="47">
        <v>4.1274305351080196</v>
      </c>
      <c r="H21" s="47">
        <f t="shared" si="0"/>
        <v>26.773048430722309</v>
      </c>
      <c r="I21" s="47">
        <f t="shared" si="0"/>
        <v>17.724108748253709</v>
      </c>
      <c r="J21" s="49"/>
    </row>
    <row r="22" spans="1:10" x14ac:dyDescent="0.25">
      <c r="A22" s="41">
        <f t="shared" si="1"/>
        <v>2017</v>
      </c>
      <c r="B22" s="42">
        <v>10</v>
      </c>
      <c r="C22" s="41">
        <v>2</v>
      </c>
      <c r="D22" s="47">
        <f>results!E22</f>
        <v>16.966016191027411</v>
      </c>
      <c r="E22" s="47">
        <f>results!J22</f>
        <v>10.63419893053973</v>
      </c>
      <c r="F22" s="47">
        <v>5.7373407710046802</v>
      </c>
      <c r="G22" s="47">
        <v>3.20598866947544</v>
      </c>
      <c r="H22" s="47">
        <f t="shared" si="0"/>
        <v>22.703356962032089</v>
      </c>
      <c r="I22" s="47">
        <f t="shared" si="0"/>
        <v>13.84018760001517</v>
      </c>
      <c r="J22" s="49"/>
    </row>
    <row r="23" spans="1:10" x14ac:dyDescent="0.25">
      <c r="A23" s="41">
        <f t="shared" si="1"/>
        <v>2017</v>
      </c>
      <c r="B23" s="42">
        <v>10</v>
      </c>
      <c r="C23" s="41">
        <v>5</v>
      </c>
      <c r="D23" s="47">
        <f>results!E23</f>
        <v>20.551247350529177</v>
      </c>
      <c r="E23" s="47">
        <f>results!J23</f>
        <v>12.746973665256601</v>
      </c>
      <c r="F23" s="47">
        <v>7.2445850384218691</v>
      </c>
      <c r="G23" s="47">
        <v>3.85164326845912</v>
      </c>
      <c r="H23" s="47">
        <f t="shared" si="0"/>
        <v>27.795832388951048</v>
      </c>
      <c r="I23" s="47">
        <f t="shared" si="0"/>
        <v>16.598616933715721</v>
      </c>
      <c r="J23" s="49"/>
    </row>
    <row r="24" spans="1:10" x14ac:dyDescent="0.25">
      <c r="A24" s="41">
        <f t="shared" si="1"/>
        <v>2017</v>
      </c>
      <c r="B24" s="42">
        <v>11</v>
      </c>
      <c r="C24" s="41">
        <v>2</v>
      </c>
      <c r="D24" s="47">
        <f>results!E24</f>
        <v>16.760774643595891</v>
      </c>
      <c r="E24" s="47">
        <f>results!J24</f>
        <v>10.28494151276802</v>
      </c>
      <c r="F24" s="47">
        <v>5.6293649689449401</v>
      </c>
      <c r="G24" s="47">
        <v>3.1025676177486199</v>
      </c>
      <c r="H24" s="47">
        <f t="shared" si="0"/>
        <v>22.390139612540832</v>
      </c>
      <c r="I24" s="47">
        <f t="shared" si="0"/>
        <v>13.387509130516641</v>
      </c>
      <c r="J24" s="49"/>
    </row>
    <row r="25" spans="1:10" x14ac:dyDescent="0.25">
      <c r="A25" s="41">
        <f t="shared" si="1"/>
        <v>2017</v>
      </c>
      <c r="B25" s="42">
        <v>11</v>
      </c>
      <c r="C25" s="41">
        <v>5</v>
      </c>
      <c r="D25" s="47">
        <f>results!E25</f>
        <v>20.549421922999819</v>
      </c>
      <c r="E25" s="47">
        <f>results!J25</f>
        <v>12.443778530195861</v>
      </c>
      <c r="F25" s="47">
        <v>7.2769874793793203</v>
      </c>
      <c r="G25" s="47">
        <v>3.7787771839341899</v>
      </c>
      <c r="H25" s="47">
        <f t="shared" si="0"/>
        <v>27.826409402379142</v>
      </c>
      <c r="I25" s="47">
        <f t="shared" si="0"/>
        <v>16.222555714130049</v>
      </c>
      <c r="J25" s="49"/>
    </row>
    <row r="26" spans="1:10" x14ac:dyDescent="0.25">
      <c r="A26" s="41">
        <f t="shared" si="1"/>
        <v>2017</v>
      </c>
      <c r="B26" s="42">
        <v>12</v>
      </c>
      <c r="C26" s="41">
        <v>2</v>
      </c>
      <c r="D26" s="47">
        <f>results!E26</f>
        <v>16.872916080096122</v>
      </c>
      <c r="E26" s="47">
        <f>results!J26</f>
        <v>10.29590399874597</v>
      </c>
      <c r="F26" s="47">
        <v>5.7512155634636501</v>
      </c>
      <c r="G26" s="47">
        <v>3.1382780949473799</v>
      </c>
      <c r="H26" s="47">
        <f t="shared" si="0"/>
        <v>22.624131643559771</v>
      </c>
      <c r="I26" s="47">
        <f t="shared" si="0"/>
        <v>13.43418209369335</v>
      </c>
      <c r="J26" s="49"/>
    </row>
    <row r="27" spans="1:10" x14ac:dyDescent="0.25">
      <c r="A27" s="41">
        <f t="shared" si="1"/>
        <v>2017</v>
      </c>
      <c r="B27" s="42">
        <v>12</v>
      </c>
      <c r="C27" s="41">
        <v>5</v>
      </c>
      <c r="D27" s="47">
        <f>results!E27</f>
        <v>21.561610464916843</v>
      </c>
      <c r="E27" s="47">
        <f>results!J27</f>
        <v>12.660490729119241</v>
      </c>
      <c r="F27" s="47">
        <v>7.6117076155947503</v>
      </c>
      <c r="G27" s="47">
        <v>3.8433351481156497</v>
      </c>
      <c r="H27" s="47">
        <f t="shared" si="0"/>
        <v>29.173318080511592</v>
      </c>
      <c r="I27" s="47">
        <f t="shared" si="0"/>
        <v>16.503825877234892</v>
      </c>
      <c r="J27" s="51"/>
    </row>
    <row r="29" spans="1:10" x14ac:dyDescent="0.25">
      <c r="A29" s="70" t="s">
        <v>97</v>
      </c>
      <c r="B29" s="70"/>
      <c r="C29" s="70"/>
      <c r="D29">
        <f>SUM(D4:D27)/12</f>
        <v>36.413764950416443</v>
      </c>
      <c r="E29" s="26">
        <f>SUM(E4:E27)/12</f>
        <v>23.897219359995006</v>
      </c>
      <c r="F29" s="26">
        <f t="shared" ref="F29:I29" si="2">SUM(F4:F27)/12</f>
        <v>12.526224802315999</v>
      </c>
      <c r="G29" s="26">
        <f t="shared" si="2"/>
        <v>7.2439091378702898</v>
      </c>
      <c r="H29" s="26"/>
      <c r="I29" s="26"/>
    </row>
  </sheetData>
  <mergeCells count="7">
    <mergeCell ref="J2:J3"/>
    <mergeCell ref="A2:A3"/>
    <mergeCell ref="B2:B3"/>
    <mergeCell ref="C2:C3"/>
    <mergeCell ref="D2:E2"/>
    <mergeCell ref="F2:G2"/>
    <mergeCell ref="H2:I2"/>
  </mergeCells>
  <printOptions horizontalCentered="1"/>
  <pageMargins left="0.2" right="0.2" top="0.75" bottom="0.75" header="0.3" footer="0.3"/>
  <pageSetup scale="95" orientation="portrait" r:id="rId1"/>
  <headerFooter>
    <oddFooter>&amp;L&amp;8&amp;Z&amp;F&amp;R&amp;D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opLeftCell="A2" workbookViewId="0">
      <selection activeCell="R19" sqref="R19"/>
    </sheetView>
  </sheetViews>
  <sheetFormatPr defaultColWidth="8.85546875" defaultRowHeight="15" x14ac:dyDescent="0.25"/>
  <cols>
    <col min="1" max="3" width="5.7109375" style="1" customWidth="1"/>
    <col min="4" max="4" width="9.42578125" style="1" customWidth="1"/>
    <col min="5" max="5" width="9.28515625" style="1" customWidth="1"/>
    <col min="6" max="6" width="10.140625" style="1" customWidth="1"/>
    <col min="7" max="7" width="9.42578125" style="1" customWidth="1"/>
    <col min="8" max="8" width="10.140625" style="1" customWidth="1"/>
    <col min="9" max="9" width="9.42578125" style="1" customWidth="1"/>
    <col min="10" max="10" width="9.5703125" style="1" customWidth="1"/>
    <col min="11" max="11" width="9.7109375" style="1" customWidth="1"/>
    <col min="12" max="12" width="11.42578125" style="1" customWidth="1"/>
    <col min="13" max="13" width="5.7109375" style="26" customWidth="1"/>
    <col min="14" max="14" width="9.5703125" style="1" customWidth="1"/>
    <col min="15" max="15" width="9.7109375" style="1" customWidth="1"/>
    <col min="16" max="16384" width="8.85546875" style="26"/>
  </cols>
  <sheetData>
    <row r="1" spans="1:15" x14ac:dyDescent="0.25">
      <c r="A1" s="1" t="s">
        <v>80</v>
      </c>
      <c r="M1" s="38"/>
    </row>
    <row r="2" spans="1:15" ht="64.150000000000006" customHeight="1" x14ac:dyDescent="0.25">
      <c r="A2" s="63" t="s">
        <v>0</v>
      </c>
      <c r="B2" s="63" t="s">
        <v>1</v>
      </c>
      <c r="C2" s="63" t="s">
        <v>25</v>
      </c>
      <c r="D2" s="68" t="s">
        <v>69</v>
      </c>
      <c r="E2" s="66"/>
      <c r="F2" s="68" t="s">
        <v>70</v>
      </c>
      <c r="G2" s="66"/>
      <c r="H2" s="68" t="s">
        <v>81</v>
      </c>
      <c r="I2" s="66"/>
      <c r="J2" s="68" t="s">
        <v>82</v>
      </c>
      <c r="K2" s="66"/>
      <c r="L2" s="68" t="s">
        <v>83</v>
      </c>
      <c r="M2" s="65" t="s">
        <v>59</v>
      </c>
      <c r="N2" s="68" t="s">
        <v>84</v>
      </c>
      <c r="O2" s="66"/>
    </row>
    <row r="3" spans="1:15" ht="43.15" customHeight="1" x14ac:dyDescent="0.25">
      <c r="A3" s="69"/>
      <c r="B3" s="69"/>
      <c r="C3" s="69"/>
      <c r="D3" s="52" t="s">
        <v>76</v>
      </c>
      <c r="E3" s="52" t="s">
        <v>85</v>
      </c>
      <c r="F3" s="52" t="s">
        <v>76</v>
      </c>
      <c r="G3" s="52" t="s">
        <v>85</v>
      </c>
      <c r="H3" s="52" t="s">
        <v>76</v>
      </c>
      <c r="I3" s="52" t="s">
        <v>85</v>
      </c>
      <c r="J3" s="52" t="s">
        <v>76</v>
      </c>
      <c r="K3" s="52" t="s">
        <v>85</v>
      </c>
      <c r="L3" s="66"/>
      <c r="M3" s="64"/>
      <c r="N3" s="52" t="s">
        <v>86</v>
      </c>
      <c r="O3" s="52" t="s">
        <v>87</v>
      </c>
    </row>
    <row r="4" spans="1:15" x14ac:dyDescent="0.25">
      <c r="A4" s="41">
        <f>SummaryReportBody!$J$2</f>
        <v>2017</v>
      </c>
      <c r="B4" s="42">
        <v>1</v>
      </c>
      <c r="C4" s="41">
        <v>2</v>
      </c>
      <c r="D4" s="53">
        <f>results!E4</f>
        <v>15.47597790084801</v>
      </c>
      <c r="E4" s="53">
        <f>results!I4</f>
        <v>0.39898378327711997</v>
      </c>
      <c r="F4" s="53">
        <v>5.2249831671827494</v>
      </c>
      <c r="G4" s="53">
        <v>0.17220086822557998</v>
      </c>
      <c r="H4" s="53">
        <v>0.29190416031240995</v>
      </c>
      <c r="I4" s="53">
        <v>1.00861484865E-2</v>
      </c>
      <c r="J4" s="53">
        <f>D4+F4+H4</f>
        <v>20.992865228343167</v>
      </c>
      <c r="K4" s="53">
        <f>E4+G4+I4</f>
        <v>0.58127079998919995</v>
      </c>
      <c r="L4" s="54" t="s">
        <v>88</v>
      </c>
      <c r="M4" s="43">
        <f>results!D4</f>
        <v>9</v>
      </c>
      <c r="N4" s="53">
        <f>J4*M4</f>
        <v>188.9357870550885</v>
      </c>
      <c r="O4" s="53">
        <f>K4*M4</f>
        <v>5.2314371999027998</v>
      </c>
    </row>
    <row r="5" spans="1:15" x14ac:dyDescent="0.25">
      <c r="A5" s="41">
        <f>A4</f>
        <v>2017</v>
      </c>
      <c r="B5" s="42">
        <v>1</v>
      </c>
      <c r="C5" s="41">
        <v>5</v>
      </c>
      <c r="D5" s="53">
        <f>results!E5</f>
        <v>19.525817845156443</v>
      </c>
      <c r="E5" s="53">
        <f>results!I5</f>
        <v>0.60416580589789992</v>
      </c>
      <c r="F5" s="53">
        <v>6.9236008034403502</v>
      </c>
      <c r="G5" s="53">
        <v>0.26500776434841</v>
      </c>
      <c r="H5" s="53">
        <v>0.35546012351308004</v>
      </c>
      <c r="I5" s="53">
        <v>1.2397695303569996E-2</v>
      </c>
      <c r="J5" s="53">
        <f t="shared" ref="J5:K27" si="0">D5+F5+H5</f>
        <v>26.804878772109873</v>
      </c>
      <c r="K5" s="53">
        <f>E5+G5+I5</f>
        <v>0.88157126554987997</v>
      </c>
      <c r="L5" s="55" t="s">
        <v>89</v>
      </c>
      <c r="M5" s="43">
        <f>results!D5</f>
        <v>22</v>
      </c>
      <c r="N5" s="53">
        <f t="shared" ref="N5:N27" si="1">J5*M5</f>
        <v>589.70733298641721</v>
      </c>
      <c r="O5" s="53">
        <f t="shared" ref="O5:O27" si="2">K5*M5</f>
        <v>19.394567842097359</v>
      </c>
    </row>
    <row r="6" spans="1:15" x14ac:dyDescent="0.25">
      <c r="A6" s="41">
        <f t="shared" ref="A6:A27" si="3">A5</f>
        <v>2017</v>
      </c>
      <c r="B6" s="42">
        <v>2</v>
      </c>
      <c r="C6" s="41">
        <v>2</v>
      </c>
      <c r="D6" s="53">
        <f>results!E6</f>
        <v>14.432203730654249</v>
      </c>
      <c r="E6" s="53">
        <f>results!I6</f>
        <v>0.35712020434594</v>
      </c>
      <c r="F6" s="53">
        <v>4.9774977434181</v>
      </c>
      <c r="G6" s="53">
        <v>0.16181599337406999</v>
      </c>
      <c r="H6" s="53">
        <v>0.27012689807204998</v>
      </c>
      <c r="I6" s="53">
        <v>9.2076063724300002E-3</v>
      </c>
      <c r="J6" s="53">
        <f t="shared" si="0"/>
        <v>19.679828372144399</v>
      </c>
      <c r="K6" s="53">
        <f t="shared" si="0"/>
        <v>0.52814380409243999</v>
      </c>
      <c r="L6" s="56">
        <f>MAX(J4:J27)</f>
        <v>29.576895195017482</v>
      </c>
      <c r="M6" s="43">
        <f>results!D6</f>
        <v>8</v>
      </c>
      <c r="N6" s="53">
        <f t="shared" si="1"/>
        <v>157.4386269771552</v>
      </c>
      <c r="O6" s="53">
        <f t="shared" si="2"/>
        <v>4.22515043273952</v>
      </c>
    </row>
    <row r="7" spans="1:15" x14ac:dyDescent="0.25">
      <c r="A7" s="41">
        <f t="shared" si="3"/>
        <v>2017</v>
      </c>
      <c r="B7" s="42">
        <v>2</v>
      </c>
      <c r="C7" s="41">
        <v>5</v>
      </c>
      <c r="D7" s="53">
        <f>results!E7</f>
        <v>19.509560957956563</v>
      </c>
      <c r="E7" s="53">
        <f>results!I7</f>
        <v>0.58721446257271992</v>
      </c>
      <c r="F7" s="53">
        <v>6.8560974634385703</v>
      </c>
      <c r="G7" s="53">
        <v>0.25959431350499995</v>
      </c>
      <c r="H7" s="53">
        <v>0.35758868665269</v>
      </c>
      <c r="I7" s="53">
        <v>1.2355807473789998E-2</v>
      </c>
      <c r="J7" s="53">
        <f t="shared" si="0"/>
        <v>26.723247108047822</v>
      </c>
      <c r="K7" s="53">
        <f t="shared" si="0"/>
        <v>0.85916458355150982</v>
      </c>
      <c r="L7" s="57" t="s">
        <v>90</v>
      </c>
      <c r="M7" s="43">
        <f>results!D7</f>
        <v>20</v>
      </c>
      <c r="N7" s="53">
        <f t="shared" si="1"/>
        <v>534.46494216095641</v>
      </c>
      <c r="O7" s="53">
        <f t="shared" si="2"/>
        <v>17.183291671030197</v>
      </c>
    </row>
    <row r="8" spans="1:15" x14ac:dyDescent="0.25">
      <c r="A8" s="41">
        <f t="shared" si="3"/>
        <v>2017</v>
      </c>
      <c r="B8" s="42">
        <v>3</v>
      </c>
      <c r="C8" s="41">
        <v>2</v>
      </c>
      <c r="D8" s="53">
        <f>results!E8</f>
        <v>17.215181537228499</v>
      </c>
      <c r="E8" s="53">
        <f>results!I8</f>
        <v>0.41988029878079003</v>
      </c>
      <c r="F8" s="53">
        <v>5.8101164660021904</v>
      </c>
      <c r="G8" s="53">
        <v>0.18877632339405001</v>
      </c>
      <c r="H8" s="53">
        <v>0.33560639450866997</v>
      </c>
      <c r="I8" s="53">
        <v>1.1324044087629999E-2</v>
      </c>
      <c r="J8" s="53">
        <f t="shared" si="0"/>
        <v>23.360904397739358</v>
      </c>
      <c r="K8" s="53">
        <f t="shared" si="0"/>
        <v>0.61998066626247006</v>
      </c>
      <c r="L8" s="55"/>
      <c r="M8" s="43">
        <f>results!D8</f>
        <v>8</v>
      </c>
      <c r="N8" s="53">
        <f t="shared" si="1"/>
        <v>186.88723518191486</v>
      </c>
      <c r="O8" s="53">
        <f t="shared" si="2"/>
        <v>4.9598453300997605</v>
      </c>
    </row>
    <row r="9" spans="1:15" x14ac:dyDescent="0.25">
      <c r="A9" s="41">
        <f t="shared" si="3"/>
        <v>2017</v>
      </c>
      <c r="B9" s="42">
        <v>3</v>
      </c>
      <c r="C9" s="41">
        <v>5</v>
      </c>
      <c r="D9" s="53">
        <f>results!E9</f>
        <v>20.897558290169261</v>
      </c>
      <c r="E9" s="53">
        <f>results!I9</f>
        <v>0.61642791691034005</v>
      </c>
      <c r="F9" s="53">
        <v>7.402399641740641</v>
      </c>
      <c r="G9" s="53">
        <v>0.27922978487003003</v>
      </c>
      <c r="H9" s="53">
        <v>0.38782618819729997</v>
      </c>
      <c r="I9" s="53">
        <v>1.3170415531880001E-2</v>
      </c>
      <c r="J9" s="53">
        <f t="shared" si="0"/>
        <v>28.687784120107203</v>
      </c>
      <c r="K9" s="53">
        <f t="shared" si="0"/>
        <v>0.90882811731225011</v>
      </c>
      <c r="L9" s="55" t="s">
        <v>10</v>
      </c>
      <c r="M9" s="43">
        <f>results!D9</f>
        <v>23</v>
      </c>
      <c r="N9" s="53">
        <f t="shared" si="1"/>
        <v>659.81903476246566</v>
      </c>
      <c r="O9" s="53">
        <f t="shared" si="2"/>
        <v>20.903046698181754</v>
      </c>
    </row>
    <row r="10" spans="1:15" x14ac:dyDescent="0.25">
      <c r="A10" s="41">
        <f t="shared" si="3"/>
        <v>2017</v>
      </c>
      <c r="B10" s="42">
        <v>4</v>
      </c>
      <c r="C10" s="41">
        <v>2</v>
      </c>
      <c r="D10" s="53">
        <f>results!E10</f>
        <v>17.258448358457311</v>
      </c>
      <c r="E10" s="53">
        <f>results!I10</f>
        <v>0.40610140740579004</v>
      </c>
      <c r="F10" s="53">
        <v>5.7783754118307398</v>
      </c>
      <c r="G10" s="53">
        <v>0.19209317812584001</v>
      </c>
      <c r="H10" s="53">
        <v>0.33585551686472997</v>
      </c>
      <c r="I10" s="53">
        <v>1.1418842860290001E-2</v>
      </c>
      <c r="J10" s="53">
        <f t="shared" si="0"/>
        <v>23.372679287152781</v>
      </c>
      <c r="K10" s="53">
        <f t="shared" si="0"/>
        <v>0.60961342839192012</v>
      </c>
      <c r="L10" s="56" t="s">
        <v>88</v>
      </c>
      <c r="M10" s="43">
        <f>results!D10</f>
        <v>10</v>
      </c>
      <c r="N10" s="53">
        <f t="shared" si="1"/>
        <v>233.72679287152781</v>
      </c>
      <c r="O10" s="53">
        <f t="shared" si="2"/>
        <v>6.0961342839192012</v>
      </c>
    </row>
    <row r="11" spans="1:15" x14ac:dyDescent="0.25">
      <c r="A11" s="41">
        <f t="shared" si="3"/>
        <v>2017</v>
      </c>
      <c r="B11" s="42">
        <v>4</v>
      </c>
      <c r="C11" s="41">
        <v>5</v>
      </c>
      <c r="D11" s="53">
        <f>results!E11</f>
        <v>20.594021438602418</v>
      </c>
      <c r="E11" s="53">
        <f>results!I11</f>
        <v>0.58879517699126005</v>
      </c>
      <c r="F11" s="53">
        <v>7.2002533844675991</v>
      </c>
      <c r="G11" s="53">
        <v>0.27660077239567998</v>
      </c>
      <c r="H11" s="53">
        <v>0.38176237368098997</v>
      </c>
      <c r="I11" s="53">
        <v>1.3038138174680001E-2</v>
      </c>
      <c r="J11" s="53">
        <f t="shared" si="0"/>
        <v>28.176037196751007</v>
      </c>
      <c r="K11" s="53">
        <f t="shared" si="0"/>
        <v>0.87843408756162011</v>
      </c>
      <c r="L11" s="55" t="s">
        <v>91</v>
      </c>
      <c r="M11" s="43">
        <f>results!D11</f>
        <v>20</v>
      </c>
      <c r="N11" s="53">
        <f t="shared" si="1"/>
        <v>563.52074393502016</v>
      </c>
      <c r="O11" s="53">
        <f t="shared" si="2"/>
        <v>17.568681751232404</v>
      </c>
    </row>
    <row r="12" spans="1:15" x14ac:dyDescent="0.25">
      <c r="A12" s="41">
        <f t="shared" si="3"/>
        <v>2017</v>
      </c>
      <c r="B12" s="42">
        <v>5</v>
      </c>
      <c r="C12" s="41">
        <v>2</v>
      </c>
      <c r="D12" s="53">
        <f>results!E12</f>
        <v>16.841244471537202</v>
      </c>
      <c r="E12" s="53">
        <f>results!I12</f>
        <v>0.42017682052318001</v>
      </c>
      <c r="F12" s="53">
        <v>5.6548812711488194</v>
      </c>
      <c r="G12" s="53">
        <v>0.19776236519316995</v>
      </c>
      <c r="H12" s="53">
        <v>0.32495365800883003</v>
      </c>
      <c r="I12" s="53">
        <v>1.1469549180549999E-2</v>
      </c>
      <c r="J12" s="53">
        <f t="shared" si="0"/>
        <v>22.821079400694853</v>
      </c>
      <c r="K12" s="53">
        <f t="shared" si="0"/>
        <v>0.62940873489689997</v>
      </c>
      <c r="L12" s="56">
        <f>MAX(K4:K27)</f>
        <v>1.03416091325925</v>
      </c>
      <c r="M12" s="43">
        <f>results!D12</f>
        <v>8</v>
      </c>
      <c r="N12" s="53">
        <f t="shared" si="1"/>
        <v>182.56863520555882</v>
      </c>
      <c r="O12" s="53">
        <f t="shared" si="2"/>
        <v>5.0352698791751997</v>
      </c>
    </row>
    <row r="13" spans="1:15" x14ac:dyDescent="0.25">
      <c r="A13" s="41">
        <f t="shared" si="3"/>
        <v>2017</v>
      </c>
      <c r="B13" s="42">
        <v>5</v>
      </c>
      <c r="C13" s="41">
        <v>5</v>
      </c>
      <c r="D13" s="53">
        <f>results!E13</f>
        <v>20.416946149764019</v>
      </c>
      <c r="E13" s="53">
        <f>results!I13</f>
        <v>0.61601014092384987</v>
      </c>
      <c r="F13" s="53">
        <v>7.1206279269897497</v>
      </c>
      <c r="G13" s="53">
        <v>0.28701320502993999</v>
      </c>
      <c r="H13" s="53">
        <v>0.37854031772186003</v>
      </c>
      <c r="I13" s="53">
        <v>1.341071939746E-2</v>
      </c>
      <c r="J13" s="53">
        <f t="shared" si="0"/>
        <v>27.916114394475631</v>
      </c>
      <c r="K13" s="53">
        <f t="shared" si="0"/>
        <v>0.91643406535124983</v>
      </c>
      <c r="L13" s="57" t="s">
        <v>90</v>
      </c>
      <c r="M13" s="43">
        <f>results!D13</f>
        <v>23</v>
      </c>
      <c r="N13" s="53">
        <f t="shared" si="1"/>
        <v>642.07063107293948</v>
      </c>
      <c r="O13" s="53">
        <f t="shared" si="2"/>
        <v>21.077983503078745</v>
      </c>
    </row>
    <row r="14" spans="1:15" x14ac:dyDescent="0.25">
      <c r="A14" s="41">
        <f t="shared" si="3"/>
        <v>2017</v>
      </c>
      <c r="B14" s="42">
        <v>6</v>
      </c>
      <c r="C14" s="41">
        <v>2</v>
      </c>
      <c r="D14" s="53">
        <f>results!E14</f>
        <v>16.256932394643709</v>
      </c>
      <c r="E14" s="53">
        <f>results!I14</f>
        <v>0.42346170822697998</v>
      </c>
      <c r="F14" s="53">
        <v>5.4324414626586801</v>
      </c>
      <c r="G14" s="53">
        <v>0.20040129846930999</v>
      </c>
      <c r="H14" s="53">
        <v>0.31681639591840999</v>
      </c>
      <c r="I14" s="53">
        <v>1.1878506676559999E-2</v>
      </c>
      <c r="J14" s="53">
        <f t="shared" si="0"/>
        <v>22.006190253220797</v>
      </c>
      <c r="K14" s="53">
        <f t="shared" si="0"/>
        <v>0.63574151337285001</v>
      </c>
      <c r="L14" s="55"/>
      <c r="M14" s="43">
        <f>results!D14</f>
        <v>8</v>
      </c>
      <c r="N14" s="53">
        <f t="shared" si="1"/>
        <v>176.04952202576638</v>
      </c>
      <c r="O14" s="53">
        <f t="shared" si="2"/>
        <v>5.0859321069828001</v>
      </c>
    </row>
    <row r="15" spans="1:15" x14ac:dyDescent="0.25">
      <c r="A15" s="41">
        <f t="shared" si="3"/>
        <v>2017</v>
      </c>
      <c r="B15" s="42">
        <v>6</v>
      </c>
      <c r="C15" s="41">
        <v>5</v>
      </c>
      <c r="D15" s="53">
        <f>results!E15</f>
        <v>19.50246207312016</v>
      </c>
      <c r="E15" s="53">
        <f>results!I15</f>
        <v>0.61286524675641996</v>
      </c>
      <c r="F15" s="53">
        <v>6.7459523127207497</v>
      </c>
      <c r="G15" s="53">
        <v>0.28614237909503998</v>
      </c>
      <c r="H15" s="53">
        <v>0.35497951578192</v>
      </c>
      <c r="I15" s="53">
        <v>1.331040906825E-2</v>
      </c>
      <c r="J15" s="53">
        <f t="shared" si="0"/>
        <v>26.60339390162283</v>
      </c>
      <c r="K15" s="53">
        <f t="shared" si="0"/>
        <v>0.91231803491970986</v>
      </c>
      <c r="L15" s="55"/>
      <c r="M15" s="43">
        <f>results!D15</f>
        <v>22</v>
      </c>
      <c r="N15" s="53">
        <f t="shared" si="1"/>
        <v>585.27466583570231</v>
      </c>
      <c r="O15" s="53">
        <f t="shared" si="2"/>
        <v>20.070996768233616</v>
      </c>
    </row>
    <row r="16" spans="1:15" x14ac:dyDescent="0.25">
      <c r="A16" s="41">
        <f t="shared" si="3"/>
        <v>2017</v>
      </c>
      <c r="B16" s="42">
        <v>7</v>
      </c>
      <c r="C16" s="41">
        <v>2</v>
      </c>
      <c r="D16" s="53">
        <f>results!E16</f>
        <v>15.974701016076549</v>
      </c>
      <c r="E16" s="53">
        <f>results!I16</f>
        <v>0.42178068347922992</v>
      </c>
      <c r="F16" s="53">
        <v>5.3228816392464706</v>
      </c>
      <c r="G16" s="53">
        <v>0.19858028018519</v>
      </c>
      <c r="H16" s="53">
        <v>0.30464136749945997</v>
      </c>
      <c r="I16" s="53">
        <v>1.1719773847920001E-2</v>
      </c>
      <c r="J16" s="53">
        <f t="shared" si="0"/>
        <v>21.60222402282248</v>
      </c>
      <c r="K16" s="53">
        <f t="shared" si="0"/>
        <v>0.63208073751233995</v>
      </c>
      <c r="L16" s="56" t="s">
        <v>10</v>
      </c>
      <c r="M16" s="43">
        <f>results!D16</f>
        <v>10</v>
      </c>
      <c r="N16" s="53">
        <f t="shared" si="1"/>
        <v>216.0222402282248</v>
      </c>
      <c r="O16" s="53">
        <f t="shared" si="2"/>
        <v>6.3208073751233993</v>
      </c>
    </row>
    <row r="17" spans="1:15" x14ac:dyDescent="0.25">
      <c r="A17" s="41">
        <f t="shared" si="3"/>
        <v>2017</v>
      </c>
      <c r="B17" s="42">
        <v>7</v>
      </c>
      <c r="C17" s="41">
        <v>5</v>
      </c>
      <c r="D17" s="53">
        <f>results!E17</f>
        <v>19.11288541456258</v>
      </c>
      <c r="E17" s="53">
        <f>results!I17</f>
        <v>0.60915596919826998</v>
      </c>
      <c r="F17" s="53">
        <v>6.6220139405809011</v>
      </c>
      <c r="G17" s="53">
        <v>0.28473252292954998</v>
      </c>
      <c r="H17" s="53">
        <v>0.34376790744790997</v>
      </c>
      <c r="I17" s="53">
        <v>1.3236554210480003E-2</v>
      </c>
      <c r="J17" s="53">
        <f t="shared" si="0"/>
        <v>26.078667262591392</v>
      </c>
      <c r="K17" s="53">
        <f t="shared" si="0"/>
        <v>0.90712504633829993</v>
      </c>
      <c r="L17" s="55" t="s">
        <v>10</v>
      </c>
      <c r="M17" s="43">
        <f>results!D17</f>
        <v>21</v>
      </c>
      <c r="N17" s="53">
        <f t="shared" si="1"/>
        <v>547.6520125144192</v>
      </c>
      <c r="O17" s="53">
        <f t="shared" si="2"/>
        <v>19.049625973104298</v>
      </c>
    </row>
    <row r="18" spans="1:15" x14ac:dyDescent="0.25">
      <c r="A18" s="41">
        <f t="shared" si="3"/>
        <v>2017</v>
      </c>
      <c r="B18" s="42">
        <v>8</v>
      </c>
      <c r="C18" s="41">
        <v>2</v>
      </c>
      <c r="D18" s="53">
        <f>results!E18</f>
        <v>15.82487265819873</v>
      </c>
      <c r="E18" s="53">
        <f>results!I18</f>
        <v>0.41605197160115998</v>
      </c>
      <c r="F18" s="53">
        <v>5.2135378688510201</v>
      </c>
      <c r="G18" s="53">
        <v>0.19504737243663997</v>
      </c>
      <c r="H18" s="53">
        <v>0.29938554717338001</v>
      </c>
      <c r="I18" s="53">
        <v>1.1419945171599999E-2</v>
      </c>
      <c r="J18" s="53">
        <f t="shared" si="0"/>
        <v>21.337796074223128</v>
      </c>
      <c r="K18" s="53">
        <f t="shared" si="0"/>
        <v>0.62251928920940003</v>
      </c>
      <c r="L18" s="56" t="s">
        <v>10</v>
      </c>
      <c r="M18" s="43">
        <f>results!D18</f>
        <v>8</v>
      </c>
      <c r="N18" s="53">
        <f t="shared" si="1"/>
        <v>170.70236859378502</v>
      </c>
      <c r="O18" s="53">
        <f t="shared" si="2"/>
        <v>4.9801543136752002</v>
      </c>
    </row>
    <row r="19" spans="1:15" x14ac:dyDescent="0.25">
      <c r="A19" s="41">
        <f t="shared" si="3"/>
        <v>2017</v>
      </c>
      <c r="B19" s="42">
        <v>8</v>
      </c>
      <c r="C19" s="41">
        <v>5</v>
      </c>
      <c r="D19" s="53">
        <f>results!E19</f>
        <v>19.136790137631237</v>
      </c>
      <c r="E19" s="53">
        <f>results!I19</f>
        <v>0.60787398114474001</v>
      </c>
      <c r="F19" s="53">
        <v>6.5841407285919198</v>
      </c>
      <c r="G19" s="53">
        <v>0.28442718269667999</v>
      </c>
      <c r="H19" s="53">
        <v>0.34692492703975003</v>
      </c>
      <c r="I19" s="53">
        <v>1.325088425751E-2</v>
      </c>
      <c r="J19" s="53">
        <f t="shared" si="0"/>
        <v>26.067855793262908</v>
      </c>
      <c r="K19" s="53">
        <f t="shared" si="0"/>
        <v>0.90555204809892997</v>
      </c>
      <c r="L19" s="57" t="s">
        <v>10</v>
      </c>
      <c r="M19" s="43">
        <f>results!D19</f>
        <v>23</v>
      </c>
      <c r="N19" s="53">
        <f t="shared" si="1"/>
        <v>599.5606832450469</v>
      </c>
      <c r="O19" s="53">
        <f t="shared" si="2"/>
        <v>20.827697106275391</v>
      </c>
    </row>
    <row r="20" spans="1:15" x14ac:dyDescent="0.25">
      <c r="A20" s="41">
        <f t="shared" si="3"/>
        <v>2017</v>
      </c>
      <c r="B20" s="42">
        <v>9</v>
      </c>
      <c r="C20" s="41">
        <v>2</v>
      </c>
      <c r="D20" s="53">
        <f>results!E20</f>
        <v>15.84887658928529</v>
      </c>
      <c r="E20" s="53">
        <f>results!I20</f>
        <v>0.39626768820928004</v>
      </c>
      <c r="F20" s="53">
        <v>5.2993583158910704</v>
      </c>
      <c r="G20" s="53">
        <v>0.18641847950196003</v>
      </c>
      <c r="H20" s="53">
        <v>0.30673355436583999</v>
      </c>
      <c r="I20" s="53">
        <v>1.100768074166E-2</v>
      </c>
      <c r="J20" s="53">
        <f t="shared" si="0"/>
        <v>21.454968459542201</v>
      </c>
      <c r="K20" s="53">
        <f t="shared" si="0"/>
        <v>0.59369384845290007</v>
      </c>
      <c r="L20" s="49"/>
      <c r="M20" s="43">
        <f>results!D20</f>
        <v>9</v>
      </c>
      <c r="N20" s="53">
        <f t="shared" si="1"/>
        <v>193.09471613587982</v>
      </c>
      <c r="O20" s="53">
        <f t="shared" si="2"/>
        <v>5.3432446360761006</v>
      </c>
    </row>
    <row r="21" spans="1:15" x14ac:dyDescent="0.25">
      <c r="A21" s="41">
        <f t="shared" si="3"/>
        <v>2017</v>
      </c>
      <c r="B21" s="42">
        <v>9</v>
      </c>
      <c r="C21" s="41">
        <v>5</v>
      </c>
      <c r="D21" s="53">
        <f>results!E21</f>
        <v>19.878711787939839</v>
      </c>
      <c r="E21" s="53">
        <f>results!I21</f>
        <v>0.60557455975207997</v>
      </c>
      <c r="F21" s="53">
        <v>6.8943366427824699</v>
      </c>
      <c r="G21" s="53">
        <v>0.28172211074194003</v>
      </c>
      <c r="H21" s="53">
        <v>0.36442411908600003</v>
      </c>
      <c r="I21" s="53">
        <v>1.3131834636029996E-2</v>
      </c>
      <c r="J21" s="53">
        <f t="shared" si="0"/>
        <v>27.137472549808308</v>
      </c>
      <c r="K21" s="53">
        <f t="shared" si="0"/>
        <v>0.90042850513004991</v>
      </c>
      <c r="L21" s="49"/>
      <c r="M21" s="43">
        <f>results!D21</f>
        <v>21</v>
      </c>
      <c r="N21" s="53">
        <f t="shared" si="1"/>
        <v>569.88692354597447</v>
      </c>
      <c r="O21" s="53">
        <f t="shared" si="2"/>
        <v>18.908998607731046</v>
      </c>
    </row>
    <row r="22" spans="1:15" x14ac:dyDescent="0.25">
      <c r="A22" s="41">
        <f t="shared" si="3"/>
        <v>2017</v>
      </c>
      <c r="B22" s="42">
        <v>10</v>
      </c>
      <c r="C22" s="41">
        <v>2</v>
      </c>
      <c r="D22" s="53">
        <f>results!E22</f>
        <v>16.966016191027411</v>
      </c>
      <c r="E22" s="53">
        <f>results!I22</f>
        <v>0.41469282175593003</v>
      </c>
      <c r="F22" s="53">
        <v>5.7373407710046802</v>
      </c>
      <c r="G22" s="53">
        <v>0.19463400569538997</v>
      </c>
      <c r="H22" s="53">
        <v>0.34063072945965001</v>
      </c>
      <c r="I22" s="53">
        <v>1.190055290276E-2</v>
      </c>
      <c r="J22" s="53">
        <f t="shared" si="0"/>
        <v>23.04398769149174</v>
      </c>
      <c r="K22" s="53">
        <f t="shared" si="0"/>
        <v>0.62122738035407998</v>
      </c>
      <c r="L22" s="49"/>
      <c r="M22" s="43">
        <f>results!D22</f>
        <v>9</v>
      </c>
      <c r="N22" s="53">
        <f t="shared" si="1"/>
        <v>207.39588922342566</v>
      </c>
      <c r="O22" s="53">
        <f t="shared" si="2"/>
        <v>5.5910464231867198</v>
      </c>
    </row>
    <row r="23" spans="1:15" x14ac:dyDescent="0.25">
      <c r="A23" s="41">
        <f t="shared" si="3"/>
        <v>2017</v>
      </c>
      <c r="B23" s="42">
        <v>10</v>
      </c>
      <c r="C23" s="41">
        <v>5</v>
      </c>
      <c r="D23" s="53">
        <f>results!E23</f>
        <v>20.551247350529177</v>
      </c>
      <c r="E23" s="53">
        <f>results!I23</f>
        <v>0.61098360135024998</v>
      </c>
      <c r="F23" s="53">
        <v>7.2445850384218691</v>
      </c>
      <c r="G23" s="53">
        <v>0.28470606745811006</v>
      </c>
      <c r="H23" s="53">
        <v>0.37920060219655</v>
      </c>
      <c r="I23" s="53">
        <v>1.327954435157E-2</v>
      </c>
      <c r="J23" s="53">
        <f t="shared" si="0"/>
        <v>28.175032991147599</v>
      </c>
      <c r="K23" s="53">
        <f t="shared" si="0"/>
        <v>0.90896921315992996</v>
      </c>
      <c r="L23" s="49"/>
      <c r="M23" s="43">
        <f>results!D23</f>
        <v>22</v>
      </c>
      <c r="N23" s="53">
        <f t="shared" si="1"/>
        <v>619.85072580524718</v>
      </c>
      <c r="O23" s="53">
        <f t="shared" si="2"/>
        <v>19.997322689518459</v>
      </c>
    </row>
    <row r="24" spans="1:15" x14ac:dyDescent="0.25">
      <c r="A24" s="41">
        <f t="shared" si="3"/>
        <v>2017</v>
      </c>
      <c r="B24" s="42">
        <v>11</v>
      </c>
      <c r="C24" s="41">
        <v>2</v>
      </c>
      <c r="D24" s="53">
        <f>results!E24</f>
        <v>16.760774643595891</v>
      </c>
      <c r="E24" s="53">
        <f>results!I24</f>
        <v>0.42202319196742999</v>
      </c>
      <c r="F24" s="53">
        <v>5.6293649689449401</v>
      </c>
      <c r="G24" s="53">
        <v>0.18703467152424999</v>
      </c>
      <c r="H24" s="53">
        <v>0.33779338014770999</v>
      </c>
      <c r="I24" s="53">
        <v>1.167678370683E-2</v>
      </c>
      <c r="J24" s="53">
        <f t="shared" si="0"/>
        <v>22.72793299268854</v>
      </c>
      <c r="K24" s="53">
        <f t="shared" si="0"/>
        <v>0.62073464719851001</v>
      </c>
      <c r="L24" s="49"/>
      <c r="M24" s="43">
        <f>results!D24</f>
        <v>8</v>
      </c>
      <c r="N24" s="53">
        <f t="shared" si="1"/>
        <v>181.82346394150832</v>
      </c>
      <c r="O24" s="53">
        <f t="shared" si="2"/>
        <v>4.9658771775880801</v>
      </c>
    </row>
    <row r="25" spans="1:15" x14ac:dyDescent="0.25">
      <c r="A25" s="41">
        <f t="shared" si="3"/>
        <v>2017</v>
      </c>
      <c r="B25" s="42">
        <v>11</v>
      </c>
      <c r="C25" s="41">
        <v>5</v>
      </c>
      <c r="D25" s="53">
        <f>results!E25</f>
        <v>20.549421922999819</v>
      </c>
      <c r="E25" s="53">
        <f>results!I25</f>
        <v>0.62743339302938006</v>
      </c>
      <c r="F25" s="53">
        <v>7.2769874793793203</v>
      </c>
      <c r="G25" s="53">
        <v>0.28169014371394996</v>
      </c>
      <c r="H25" s="53">
        <v>0.37476710610773001</v>
      </c>
      <c r="I25" s="53">
        <v>1.3026012750269999E-2</v>
      </c>
      <c r="J25" s="53">
        <f t="shared" si="0"/>
        <v>28.201176508486871</v>
      </c>
      <c r="K25" s="53">
        <f t="shared" si="0"/>
        <v>0.92214954949360006</v>
      </c>
      <c r="L25" s="49"/>
      <c r="M25" s="43">
        <f>results!D25</f>
        <v>22</v>
      </c>
      <c r="N25" s="53">
        <f t="shared" si="1"/>
        <v>620.42588318671119</v>
      </c>
      <c r="O25" s="53">
        <f t="shared" si="2"/>
        <v>20.287290088859201</v>
      </c>
    </row>
    <row r="26" spans="1:15" x14ac:dyDescent="0.25">
      <c r="A26" s="41">
        <f t="shared" si="3"/>
        <v>2017</v>
      </c>
      <c r="B26" s="42">
        <v>12</v>
      </c>
      <c r="C26" s="41">
        <v>2</v>
      </c>
      <c r="D26" s="53">
        <f>results!E26</f>
        <v>16.872916080096122</v>
      </c>
      <c r="E26" s="53">
        <f>results!I26</f>
        <v>0.47559772625604996</v>
      </c>
      <c r="F26" s="53">
        <v>5.7512155634636501</v>
      </c>
      <c r="G26" s="53">
        <v>0.19949189163856001</v>
      </c>
      <c r="H26" s="53">
        <v>0.30885329901497</v>
      </c>
      <c r="I26" s="53">
        <v>1.0899654233280001E-2</v>
      </c>
      <c r="J26" s="53">
        <f t="shared" si="0"/>
        <v>22.932984942574741</v>
      </c>
      <c r="K26" s="53">
        <f t="shared" si="0"/>
        <v>0.68598927212788996</v>
      </c>
      <c r="L26" s="49"/>
      <c r="M26" s="43">
        <f>results!D26</f>
        <v>10</v>
      </c>
      <c r="N26" s="53">
        <f t="shared" si="1"/>
        <v>229.3298494257474</v>
      </c>
      <c r="O26" s="53">
        <f t="shared" si="2"/>
        <v>6.8598927212789</v>
      </c>
    </row>
    <row r="27" spans="1:15" x14ac:dyDescent="0.25">
      <c r="A27" s="41">
        <f t="shared" si="3"/>
        <v>2017</v>
      </c>
      <c r="B27" s="42">
        <v>12</v>
      </c>
      <c r="C27" s="41">
        <v>5</v>
      </c>
      <c r="D27" s="53">
        <f>results!E27</f>
        <v>21.561610464916843</v>
      </c>
      <c r="E27" s="53">
        <f>results!I27</f>
        <v>0.71793425389168997</v>
      </c>
      <c r="F27" s="53">
        <v>7.6117076155947503</v>
      </c>
      <c r="G27" s="53">
        <v>0.30178527889524998</v>
      </c>
      <c r="H27" s="53">
        <v>0.40357711450589001</v>
      </c>
      <c r="I27" s="53">
        <v>1.4441380472310002E-2</v>
      </c>
      <c r="J27" s="53">
        <f t="shared" si="0"/>
        <v>29.576895195017482</v>
      </c>
      <c r="K27" s="53">
        <f t="shared" si="0"/>
        <v>1.03416091325925</v>
      </c>
      <c r="L27" s="51"/>
      <c r="M27" s="43">
        <f>results!D27</f>
        <v>21</v>
      </c>
      <c r="N27" s="53">
        <f t="shared" si="1"/>
        <v>621.11479909536706</v>
      </c>
      <c r="O27" s="53">
        <f t="shared" si="2"/>
        <v>21.717379178444251</v>
      </c>
    </row>
    <row r="28" spans="1:15" x14ac:dyDescent="0.25">
      <c r="A28" s="58" t="s">
        <v>92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60" t="s">
        <v>93</v>
      </c>
      <c r="N28" s="61">
        <f>SUM(N4:N27)</f>
        <v>9477.3235050118492</v>
      </c>
      <c r="O28" s="61">
        <f>SUM(O4:O27)</f>
        <v>301.68167375753444</v>
      </c>
    </row>
    <row r="30" spans="1:15" x14ac:dyDescent="0.25">
      <c r="A30" s="71" t="s">
        <v>98</v>
      </c>
      <c r="B30" s="71"/>
      <c r="C30" s="71"/>
      <c r="D30" s="1">
        <f>SUM(D4:D27)/12</f>
        <v>36.413764950416443</v>
      </c>
      <c r="E30" s="1">
        <f>SUM(E4:E27)/12</f>
        <v>1.0313810678539814</v>
      </c>
      <c r="F30" s="1">
        <f t="shared" ref="F30:I30" si="4">SUM(F4:F27)/12</f>
        <v>12.526224802316001</v>
      </c>
      <c r="G30" s="1">
        <f t="shared" si="4"/>
        <v>0.47057568778696585</v>
      </c>
      <c r="H30" s="1">
        <f t="shared" si="4"/>
        <v>0.6835099902731484</v>
      </c>
      <c r="I30" s="1">
        <f t="shared" si="4"/>
        <v>2.4338206991317501E-2</v>
      </c>
    </row>
  </sheetData>
  <mergeCells count="10">
    <mergeCell ref="J2:K2"/>
    <mergeCell ref="L2:L3"/>
    <mergeCell ref="M2:M3"/>
    <mergeCell ref="N2:O2"/>
    <mergeCell ref="A2:A3"/>
    <mergeCell ref="B2:B3"/>
    <mergeCell ref="C2:C3"/>
    <mergeCell ref="D2:E2"/>
    <mergeCell ref="F2:G2"/>
    <mergeCell ref="H2:I2"/>
  </mergeCells>
  <printOptions horizontalCentered="1"/>
  <pageMargins left="0.2" right="0.2" top="0.75" bottom="0.75" header="0.3" footer="0.3"/>
  <pageSetup orientation="landscape" r:id="rId1"/>
  <headerFooter>
    <oddFooter>&amp;L&amp;8&amp;Z&amp;F&amp;R&amp;D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SummaryReportBody</vt:lpstr>
      <vt:lpstr>Header2017</vt:lpstr>
      <vt:lpstr>results</vt:lpstr>
      <vt:lpstr>Ozone_cal</vt:lpstr>
      <vt:lpstr>Ozon2report</vt:lpstr>
      <vt:lpstr>PM25</vt:lpstr>
      <vt:lpstr>Ozon2report!Print_Area</vt:lpstr>
      <vt:lpstr>'PM25'!Print_Area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MOVES</dc:creator>
  <cp:lastModifiedBy>Windows User</cp:lastModifiedBy>
  <cp:lastPrinted>2019-01-16T16:47:17Z</cp:lastPrinted>
  <dcterms:created xsi:type="dcterms:W3CDTF">2011-05-20T16:13:35Z</dcterms:created>
  <dcterms:modified xsi:type="dcterms:W3CDTF">2020-11-16T19:03:30Z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dfe6bc8f-0e1a-41fc-9dab-248f234b2e06</vt:lpwstr>
  </property>
</Properties>
</file>